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4860" activeTab="1"/>
  </bookViews>
  <sheets>
    <sheet name="Guidance" sheetId="1" r:id="rId1"/>
    <sheet name="Data Entry Sheet" sheetId="2" r:id="rId2"/>
    <sheet name="Response rates" sheetId="3" r:id="rId3"/>
    <sheet name="Names lookup" sheetId="4" state="hidden" r:id="rId4"/>
  </sheets>
  <definedNames>
    <definedName name="Blanks">'Data Entry Sheet'!#REF!</definedName>
    <definedName name="EXTRACT" localSheetId="1">'Data Entry Sheet'!#REF!</definedName>
    <definedName name="NoBlanks">'Data Entry Sheet'!#REF!</definedName>
  </definedNames>
  <calcPr fullCalcOnLoad="1"/>
</workbook>
</file>

<file path=xl/comments4.xml><?xml version="1.0" encoding="utf-8"?>
<comments xmlns="http://schemas.openxmlformats.org/spreadsheetml/2006/main">
  <authors>
    <author>Elisabeth</author>
  </authors>
  <commentList>
    <comment ref="C55" authorId="0">
      <text>
        <r>
          <rPr>
            <b/>
            <sz val="8"/>
            <rFont val="Tahoma"/>
            <family val="0"/>
          </rPr>
          <t>Elisabeth:</t>
        </r>
        <r>
          <rPr>
            <sz val="8"/>
            <rFont val="Tahoma"/>
            <family val="0"/>
          </rPr>
          <t xml:space="preserve">
Created by merging Hammersmith Hospitals and St Mary's</t>
        </r>
      </text>
    </comment>
    <comment ref="C64" authorId="0">
      <text>
        <r>
          <rPr>
            <b/>
            <sz val="8"/>
            <rFont val="Tahoma"/>
            <family val="0"/>
          </rPr>
          <t>Elisabeth:</t>
        </r>
        <r>
          <rPr>
            <sz val="8"/>
            <rFont val="Tahoma"/>
            <family val="0"/>
          </rPr>
          <t xml:space="preserve">
Changed name from 'The Cardiothoracic Centre' on 1st July 2008</t>
        </r>
      </text>
    </comment>
    <comment ref="C149" authorId="0">
      <text>
        <r>
          <rPr>
            <b/>
            <sz val="8"/>
            <rFont val="Tahoma"/>
            <family val="0"/>
          </rPr>
          <t>Elisabeth:</t>
        </r>
        <r>
          <rPr>
            <sz val="8"/>
            <rFont val="Tahoma"/>
            <family val="0"/>
          </rPr>
          <t xml:space="preserve">
Previously United Bristol Healthcare NHS Trust</t>
        </r>
      </text>
    </comment>
  </commentList>
</comments>
</file>

<file path=xl/sharedStrings.xml><?xml version="1.0" encoding="utf-8"?>
<sst xmlns="http://schemas.openxmlformats.org/spreadsheetml/2006/main" count="404" uniqueCount="403">
  <si>
    <t>Date of report:</t>
  </si>
  <si>
    <t>Report no.</t>
  </si>
  <si>
    <t>1 (returned completed)</t>
  </si>
  <si>
    <t>2 (undelivered/ moved house)</t>
  </si>
  <si>
    <t>3 (deceased)</t>
  </si>
  <si>
    <t>5 (ineligible)</t>
  </si>
  <si>
    <t>6 (unknown)</t>
  </si>
  <si>
    <t>4 (too ill/opt-out)</t>
  </si>
  <si>
    <t>Number of units with outcome:</t>
  </si>
  <si>
    <t>Adjusted              response rate</t>
  </si>
  <si>
    <t>Dhcode from 2004</t>
  </si>
  <si>
    <t>TrustNum</t>
  </si>
  <si>
    <t>Organisation Name</t>
  </si>
  <si>
    <t>RCX</t>
  </si>
  <si>
    <t>The Queen Elizabeth Hospital King's Lynn NHS Trust</t>
  </si>
  <si>
    <t>RBF</t>
  </si>
  <si>
    <t>Nuffield Orthopaedic Centre NHS Trust</t>
  </si>
  <si>
    <t>RW6</t>
  </si>
  <si>
    <t>Pennine Acute Hospitals NHS Trust</t>
  </si>
  <si>
    <t>RCF</t>
  </si>
  <si>
    <t>Airedale NHS Trust</t>
  </si>
  <si>
    <t>RF4</t>
  </si>
  <si>
    <t>RDD</t>
  </si>
  <si>
    <t>RXH</t>
  </si>
  <si>
    <t>RXQ</t>
  </si>
  <si>
    <t>Buckinghamshire Hospitals NHS Trust</t>
  </si>
  <si>
    <t>RWY</t>
  </si>
  <si>
    <t>RFS</t>
  </si>
  <si>
    <t>Chesterfield Royal Hospital NHS Foundation Trust</t>
  </si>
  <si>
    <t>RBV</t>
  </si>
  <si>
    <t>RLN</t>
  </si>
  <si>
    <t>City Hospitals Sunderland NHS Foundation Trust</t>
  </si>
  <si>
    <t>RN7</t>
  </si>
  <si>
    <t>RVV</t>
  </si>
  <si>
    <t>East Kent Hospitals NHS Trust</t>
  </si>
  <si>
    <t>RA4</t>
  </si>
  <si>
    <t>RDE</t>
  </si>
  <si>
    <t>RTE</t>
  </si>
  <si>
    <t>Gloucestershire Hospitals NHS Foundation Trust</t>
  </si>
  <si>
    <t>RM1</t>
  </si>
  <si>
    <t>RNL</t>
  </si>
  <si>
    <t>North Cumbria Acute Hospitals NHS Trust</t>
  </si>
  <si>
    <t>RVW</t>
  </si>
  <si>
    <t>RBZ</t>
  </si>
  <si>
    <t>Northern Devon Healthcare NHS Trust</t>
  </si>
  <si>
    <t>RJL</t>
  </si>
  <si>
    <t>RT3</t>
  </si>
  <si>
    <t>RPR</t>
  </si>
  <si>
    <t>Royal West Sussex NHS Trust</t>
  </si>
  <si>
    <t>RCC</t>
  </si>
  <si>
    <t>RXW</t>
  </si>
  <si>
    <t>RBQ</t>
  </si>
  <si>
    <t>RJ2</t>
  </si>
  <si>
    <t>The Lewisham Hospital NHS Trust</t>
  </si>
  <si>
    <t>RKE</t>
  </si>
  <si>
    <t>The Whittington Hospital NHS Trust</t>
  </si>
  <si>
    <t>RA7</t>
  </si>
  <si>
    <t>RWE</t>
  </si>
  <si>
    <t>University Hospitals Of Leicester NHS Trust</t>
  </si>
  <si>
    <t>RGR</t>
  </si>
  <si>
    <t>West Suffolk Hospitals NHS Trust</t>
  </si>
  <si>
    <t>RLT</t>
  </si>
  <si>
    <t>George Eliot Hospital NHS Trust</t>
  </si>
  <si>
    <t>RCD</t>
  </si>
  <si>
    <t>RJC</t>
  </si>
  <si>
    <t>South Warwickshire General Hospitals NHS Trust</t>
  </si>
  <si>
    <t>RVY</t>
  </si>
  <si>
    <t>RTD</t>
  </si>
  <si>
    <t>RWD</t>
  </si>
  <si>
    <t>United Lincolnshire Hospitals NHS Trust</t>
  </si>
  <si>
    <t>RKB</t>
  </si>
  <si>
    <t>RAN</t>
  </si>
  <si>
    <t>Royal National Orthopaedic Hospital NHS Trust</t>
  </si>
  <si>
    <t>RHQ</t>
  </si>
  <si>
    <t>Sheffield Teaching Hospitals NHS Foundation Trust</t>
  </si>
  <si>
    <t>RMC</t>
  </si>
  <si>
    <t>RR1</t>
  </si>
  <si>
    <t>Heart Of England NHS Foundation Trust</t>
  </si>
  <si>
    <t>RA3</t>
  </si>
  <si>
    <t>Weston Area Health NHS Trust</t>
  </si>
  <si>
    <t>RGQ</t>
  </si>
  <si>
    <t>Ipswich Hospital NHS Trust</t>
  </si>
  <si>
    <t>RBN</t>
  </si>
  <si>
    <t>RMP</t>
  </si>
  <si>
    <t>RXP</t>
  </si>
  <si>
    <t>RXC</t>
  </si>
  <si>
    <t>East Sussex Hospitals NHS Trust</t>
  </si>
  <si>
    <t>RNQ</t>
  </si>
  <si>
    <t>Kettering General Hospital NHS Trust</t>
  </si>
  <si>
    <t>RD8</t>
  </si>
  <si>
    <t>RGM</t>
  </si>
  <si>
    <t>Papworth Hospital NHS Foundation Trust</t>
  </si>
  <si>
    <t>RGN</t>
  </si>
  <si>
    <t>RGZ</t>
  </si>
  <si>
    <t>Queen Mary's Sidcup NHS Trust</t>
  </si>
  <si>
    <t>RAL</t>
  </si>
  <si>
    <t>Royal Free Hampstead NHS Trust</t>
  </si>
  <si>
    <t>RBB</t>
  </si>
  <si>
    <t>RA2</t>
  </si>
  <si>
    <t>Royal Surrey County Hospital NHS Trust</t>
  </si>
  <si>
    <t>RNZ</t>
  </si>
  <si>
    <t>RRK</t>
  </si>
  <si>
    <t>University Hospital Birmingham NHS Foundation Trust</t>
  </si>
  <si>
    <t>RET</t>
  </si>
  <si>
    <t>RPL</t>
  </si>
  <si>
    <t>REM</t>
  </si>
  <si>
    <t>RTK</t>
  </si>
  <si>
    <t>RVL</t>
  </si>
  <si>
    <t>RFF</t>
  </si>
  <si>
    <t>Barnsley Hospital NHS Foundation Trust</t>
  </si>
  <si>
    <t>RNJ</t>
  </si>
  <si>
    <t>RC1</t>
  </si>
  <si>
    <t>Bedford Hospital NHS Trust</t>
  </si>
  <si>
    <t>RLU</t>
  </si>
  <si>
    <t>RAE</t>
  </si>
  <si>
    <t>Bradford Teaching Hospitals NHS Foundation Trust</t>
  </si>
  <si>
    <t>RG3</t>
  </si>
  <si>
    <t>Bromley Hospitals NHS Trust</t>
  </si>
  <si>
    <t>RJF</t>
  </si>
  <si>
    <t>Burton Hospitals NHS Trust</t>
  </si>
  <si>
    <t>RQM</t>
  </si>
  <si>
    <t>REN</t>
  </si>
  <si>
    <t>RJR</t>
  </si>
  <si>
    <t>Countess Of Chester Hospital NHS Foundation Trust</t>
  </si>
  <si>
    <t>RP5</t>
  </si>
  <si>
    <t>RNA</t>
  </si>
  <si>
    <t>RC3</t>
  </si>
  <si>
    <t>Ealing Hospital NHS Trust</t>
  </si>
  <si>
    <t>RWH</t>
  </si>
  <si>
    <t>RXR</t>
  </si>
  <si>
    <t>East Lancashire Hospitals NHS Trust</t>
  </si>
  <si>
    <t>RVR</t>
  </si>
  <si>
    <t>RDU</t>
  </si>
  <si>
    <t>Frimley Park Hospital NHS Foundation Trust</t>
  </si>
  <si>
    <t>RR7</t>
  </si>
  <si>
    <t>Gateshead Health NHS Foundation Trust</t>
  </si>
  <si>
    <t>RJ1</t>
  </si>
  <si>
    <t>RD7</t>
  </si>
  <si>
    <t>RQQ</t>
  </si>
  <si>
    <t>Hinchingbrooke Health Care NHS Trust</t>
  </si>
  <si>
    <t>RQX</t>
  </si>
  <si>
    <t>Homerton University Hospital NHS Foundation Trust</t>
  </si>
  <si>
    <t>RWA</t>
  </si>
  <si>
    <t>RGP</t>
  </si>
  <si>
    <t>RJZ</t>
  </si>
  <si>
    <t>RAX</t>
  </si>
  <si>
    <t>Kingston Hospital NHS Trust</t>
  </si>
  <si>
    <t>RXN</t>
  </si>
  <si>
    <t>Lancashire Teaching Hospitals NHS Foundation Trust</t>
  </si>
  <si>
    <t>RR8</t>
  </si>
  <si>
    <t>Leeds Teaching Hospitals NHS Trust</t>
  </si>
  <si>
    <t>REP</t>
  </si>
  <si>
    <t>RC9</t>
  </si>
  <si>
    <t>RWF</t>
  </si>
  <si>
    <t>RJ6</t>
  </si>
  <si>
    <t>Mayday Healthcare NHS Trust</t>
  </si>
  <si>
    <t>RQ8</t>
  </si>
  <si>
    <t>Mid Essex Hospital Services NHS Trust</t>
  </si>
  <si>
    <t>RJD</t>
  </si>
  <si>
    <t>RXF</t>
  </si>
  <si>
    <t>Mid Yorkshire Hospitals NHS Trust</t>
  </si>
  <si>
    <t>RTX</t>
  </si>
  <si>
    <t>RNH</t>
  </si>
  <si>
    <t>Newham University Hospital NHS Trust</t>
  </si>
  <si>
    <t>RVJ</t>
  </si>
  <si>
    <t>North Bristol NHS Trust</t>
  </si>
  <si>
    <t>RN5</t>
  </si>
  <si>
    <t>RAP</t>
  </si>
  <si>
    <t>North Middlesex University Hospital NHS Trust</t>
  </si>
  <si>
    <t>RNS</t>
  </si>
  <si>
    <t>Northampton General Hospital NHS Trust</t>
  </si>
  <si>
    <t>RTF</t>
  </si>
  <si>
    <t>RTH</t>
  </si>
  <si>
    <t>Oxford Radcliffe Hospitals NHS Trust</t>
  </si>
  <si>
    <t>RD3</t>
  </si>
  <si>
    <t>RG2</t>
  </si>
  <si>
    <t>Queen Elizabeth Hospital NHS Trust</t>
  </si>
  <si>
    <t>RPC</t>
  </si>
  <si>
    <t>Queen Victoria Hospital NHS Foundation Trust</t>
  </si>
  <si>
    <t>RL1</t>
  </si>
  <si>
    <t>RHW</t>
  </si>
  <si>
    <t>RDZ</t>
  </si>
  <si>
    <t>RH8</t>
  </si>
  <si>
    <t>RRJ</t>
  </si>
  <si>
    <t>RD1</t>
  </si>
  <si>
    <t>Royal United Hospital Bath NHS Trust</t>
  </si>
  <si>
    <t>RM3</t>
  </si>
  <si>
    <t>RA9</t>
  </si>
  <si>
    <t>RTR</t>
  </si>
  <si>
    <t>South Tees Hospitals NHS Trust</t>
  </si>
  <si>
    <t>RE9</t>
  </si>
  <si>
    <t>South Tyneside NHS Foundation Trust</t>
  </si>
  <si>
    <t>RHM</t>
  </si>
  <si>
    <t>Southampton University Hospitals NHS Trust</t>
  </si>
  <si>
    <t>RAJ</t>
  </si>
  <si>
    <t>RJ7</t>
  </si>
  <si>
    <t>St George's Healthcare NHS Trust</t>
  </si>
  <si>
    <t>RWJ</t>
  </si>
  <si>
    <t>Stockport NHS Foundation Trust</t>
  </si>
  <si>
    <t>RTP</t>
  </si>
  <si>
    <t>RN3</t>
  </si>
  <si>
    <t>RBA</t>
  </si>
  <si>
    <t>RAS</t>
  </si>
  <si>
    <t>The Hillingdon Hospital NHS Trust</t>
  </si>
  <si>
    <t>RBT</t>
  </si>
  <si>
    <t>The Mid Cheshire Hospitals NHS Trust</t>
  </si>
  <si>
    <t>RQW</t>
  </si>
  <si>
    <t>The Princess Alexandra Hospital NHS Trust</t>
  </si>
  <si>
    <t>RFR</t>
  </si>
  <si>
    <t>The Rotherham NHS Foundation Trust</t>
  </si>
  <si>
    <t>RPY</t>
  </si>
  <si>
    <t>The Royal Marsden NHS Foundation Trust</t>
  </si>
  <si>
    <t>RL4</t>
  </si>
  <si>
    <t>The Royal Wolverhampton Hospitals NHS Trust</t>
  </si>
  <si>
    <t>RM4</t>
  </si>
  <si>
    <t>Trafford Healthcare NHS Trust</t>
  </si>
  <si>
    <t>RBK</t>
  </si>
  <si>
    <t>Walsall Hospitals NHS Trust</t>
  </si>
  <si>
    <t>RBD</t>
  </si>
  <si>
    <t>RFW</t>
  </si>
  <si>
    <t>West Middlesex University Hospital NHS Trust</t>
  </si>
  <si>
    <t>RGC</t>
  </si>
  <si>
    <t>Whipps Cross University Hospital NHS Trust</t>
  </si>
  <si>
    <t>RN1</t>
  </si>
  <si>
    <t>RBL</t>
  </si>
  <si>
    <t>RWP</t>
  </si>
  <si>
    <t>Worcestershire Acute Hospitals NHS Trust</t>
  </si>
  <si>
    <t>RRF</t>
  </si>
  <si>
    <t>RCB</t>
  </si>
  <si>
    <t>RXL</t>
  </si>
  <si>
    <t>RGT</t>
  </si>
  <si>
    <t>Cambridge University Hospitals NHS Foundation Trust</t>
  </si>
  <si>
    <t>RW3</t>
  </si>
  <si>
    <t>RTG</t>
  </si>
  <si>
    <t>Derby Hospitals NHS Foundation Trust</t>
  </si>
  <si>
    <t>RJN</t>
  </si>
  <si>
    <t>East Cheshire NHS Trust</t>
  </si>
  <si>
    <t>RLQ</t>
  </si>
  <si>
    <t>Hereford Hospitals NHS Trust</t>
  </si>
  <si>
    <t>RPA</t>
  </si>
  <si>
    <t>Medway NHS Trust</t>
  </si>
  <si>
    <t>RWW</t>
  </si>
  <si>
    <t>North Cheshire Hospitals NHS Trust</t>
  </si>
  <si>
    <t>RV8</t>
  </si>
  <si>
    <t>North West London Hospitals NHS Trust</t>
  </si>
  <si>
    <t>RK9</t>
  </si>
  <si>
    <t>Plymouth Hospitals NHS Trust</t>
  </si>
  <si>
    <t>RHU</t>
  </si>
  <si>
    <t>Portsmouth Hospitals NHS Trust</t>
  </si>
  <si>
    <t>REF</t>
  </si>
  <si>
    <t>Royal Cornwall Hospitals NHS Trust</t>
  </si>
  <si>
    <t>RQ6</t>
  </si>
  <si>
    <t>RXK</t>
  </si>
  <si>
    <t>RK5</t>
  </si>
  <si>
    <t>RM2</t>
  </si>
  <si>
    <t>RRV</t>
  </si>
  <si>
    <t>University College London Hospitals NHS Foundation Trust</t>
  </si>
  <si>
    <t>RJE</t>
  </si>
  <si>
    <t>University Hospital Of North Staffordshire NHS Trust</t>
  </si>
  <si>
    <t>RWG</t>
  </si>
  <si>
    <t>West Hertfordshire Hospitals NHS Trust</t>
  </si>
  <si>
    <t>DoH_Code</t>
  </si>
  <si>
    <t>Trust_Name</t>
  </si>
  <si>
    <t>Date</t>
  </si>
  <si>
    <t>Outcome1</t>
  </si>
  <si>
    <t>Outcome2</t>
  </si>
  <si>
    <t>Outcome3</t>
  </si>
  <si>
    <t>Outcome4</t>
  </si>
  <si>
    <t>Outcome5</t>
  </si>
  <si>
    <t>Outcome6</t>
  </si>
  <si>
    <t>Total_N</t>
  </si>
  <si>
    <t>Mailing_One</t>
  </si>
  <si>
    <t>Mailing_Two</t>
  </si>
  <si>
    <t>Mailing_Three</t>
  </si>
  <si>
    <t>N_Calls</t>
  </si>
  <si>
    <t>N_Completed</t>
  </si>
  <si>
    <t>L_Calls</t>
  </si>
  <si>
    <t>L_Completed</t>
  </si>
  <si>
    <t>Report_No</t>
  </si>
  <si>
    <t>Report_Code</t>
  </si>
  <si>
    <t>Number of calls:</t>
  </si>
  <si>
    <t>Received</t>
  </si>
  <si>
    <t>Leading to completion</t>
  </si>
  <si>
    <t>Requiring translation</t>
  </si>
  <si>
    <t>Completed via translator</t>
  </si>
  <si>
    <t>RX1</t>
  </si>
  <si>
    <t>Nottingham University Hospitals NHS Trust</t>
  </si>
  <si>
    <t>Introduction:</t>
  </si>
  <si>
    <t>Further information:</t>
  </si>
  <si>
    <t>Contact us:</t>
  </si>
  <si>
    <r>
      <t xml:space="preserve">Telephone: </t>
    </r>
    <r>
      <rPr>
        <b/>
        <sz val="10"/>
        <rFont val="Arial"/>
        <family val="2"/>
      </rPr>
      <t>+44(0)1865 208 127</t>
    </r>
  </si>
  <si>
    <t>Using this spreadsheet:</t>
  </si>
  <si>
    <t>Trust:</t>
  </si>
  <si>
    <r>
      <t xml:space="preserve">Please note: </t>
    </r>
    <r>
      <rPr>
        <i/>
        <sz val="10"/>
        <rFont val="Arial"/>
        <family val="2"/>
      </rPr>
      <t>Cells shaded red in the above table indicate that data has been entered incorrectly - if this happens, please check the information on the Data Entry Sheet.</t>
    </r>
  </si>
  <si>
    <t>Please note that the data entry sheet is set up to alert you if data is entered incorrectly - since all data being entered should be cumulative, cells are highlighted in red if the number given is lower than the corresponding value for the previous week.  If any cells turn red, please double-check the data.</t>
  </si>
  <si>
    <r>
      <t>J - Outcome1</t>
    </r>
    <r>
      <rPr>
        <sz val="10"/>
        <rFont val="Arial"/>
        <family val="2"/>
      </rPr>
      <t xml:space="preserve"> - number of questionnaires returned completed</t>
    </r>
  </si>
  <si>
    <r>
      <t>K - Outcome2</t>
    </r>
    <r>
      <rPr>
        <sz val="10"/>
        <rFont val="Arial"/>
        <family val="2"/>
      </rPr>
      <t xml:space="preserve"> - number of questionnaires returned undelivered</t>
    </r>
  </si>
  <si>
    <r>
      <t xml:space="preserve">M - Outcome4 </t>
    </r>
    <r>
      <rPr>
        <sz val="10"/>
        <rFont val="Arial"/>
        <family val="2"/>
      </rPr>
      <t>- number of sample members opting out of the survey or returning blank questionnaires</t>
    </r>
  </si>
  <si>
    <r>
      <t>N - Outcome5</t>
    </r>
    <r>
      <rPr>
        <sz val="10"/>
        <rFont val="Arial"/>
        <family val="2"/>
      </rPr>
      <t xml:space="preserve"> - number of sample members ineligible for participation in the survey</t>
    </r>
  </si>
  <si>
    <r>
      <t>O - Outcome6</t>
    </r>
    <r>
      <rPr>
        <sz val="10"/>
        <rFont val="Arial"/>
        <family val="2"/>
      </rPr>
      <t xml:space="preserve"> - number of sample members from whom no response has been received - </t>
    </r>
    <r>
      <rPr>
        <i/>
        <sz val="10"/>
        <rFont val="Arial"/>
        <family val="2"/>
      </rPr>
      <t>this will be calculated automatically</t>
    </r>
  </si>
  <si>
    <r>
      <t>S - L_Completed</t>
    </r>
    <r>
      <rPr>
        <sz val="10"/>
        <rFont val="Arial"/>
        <family val="2"/>
      </rPr>
      <t xml:space="preserve"> - number of questionnaires completed over the telephone with the assistance of a translator/interpreter</t>
    </r>
  </si>
  <si>
    <t xml:space="preserve">NOTE: Columns shown in blue on the data entry sheet are filled in automatically - you do not need to enter anything into these cells. </t>
  </si>
  <si>
    <t>Aintree University Hospitals NHS Foundation Trust</t>
  </si>
  <si>
    <t>Ashford and St Peter's Hospitals NHS Trust</t>
  </si>
  <si>
    <t>Barking, Havering and Redbridge Hospitals NHS Trust</t>
  </si>
  <si>
    <t>Barnet and Chase Farm Hospitals NHS Trust</t>
  </si>
  <si>
    <t>Barts and The London NHS Trust</t>
  </si>
  <si>
    <t>Basildon and Thurrock University Hospitals NHS Foundation Trust</t>
  </si>
  <si>
    <t>Blackpool, Fylde and Wyre Hospitals NHS Trust</t>
  </si>
  <si>
    <t>Brighton and Sussex University Hospitals NHS Trust</t>
  </si>
  <si>
    <t>Central Manchester and Manchester Children's University Hospitals NHS Trust</t>
  </si>
  <si>
    <t>Dartford and Gravesham NHS Trust</t>
  </si>
  <si>
    <t>Doncaster and Bassetlaw Hospitals NHS Foundation Trust</t>
  </si>
  <si>
    <t>East and North Hertfordshire NHS Trust</t>
  </si>
  <si>
    <t>Yeovil District Hospital NHS Foundation Trust</t>
  </si>
  <si>
    <t>Epsom and St Helier University Hospitals NHS Trust</t>
  </si>
  <si>
    <t>Guy's and St Thomas' NHS Foundation Trust</t>
  </si>
  <si>
    <t>Harrogate and District NHS Foundation Trust</t>
  </si>
  <si>
    <t>Hull and East Yorkshire Hospitals NHS Trust</t>
  </si>
  <si>
    <t>Maidstone and Tunbridge Wells NHS Trust</t>
  </si>
  <si>
    <t>University Hospitals of Morecambe Bay NHS Trust</t>
  </si>
  <si>
    <t>Northumbria Healthcare NHS Foundation Trust</t>
  </si>
  <si>
    <t>Peterborough and Stamford Hospitals NHS Foundation Trust</t>
  </si>
  <si>
    <t>Robert Jones and Agnes Hunt Orthopaedic and District Hospital NHS Trust</t>
  </si>
  <si>
    <t>Royal Brompton and Harefield NHS Trust</t>
  </si>
  <si>
    <t>Royal Devon and Exeter NHS Foundation Trust</t>
  </si>
  <si>
    <t>Royal Liverpool and Broadgreen University Hospitals NHS Trust</t>
  </si>
  <si>
    <t>Sandwell and West Birmingham Hospitals NHS Trust</t>
  </si>
  <si>
    <t>Shrewsbury and Telford Hospital NHS Trust</t>
  </si>
  <si>
    <t>Southend University Hospital NHS Foundation Trust</t>
  </si>
  <si>
    <t>Southport and Ormskirk Hospital NHS Trust</t>
  </si>
  <si>
    <t>St Helens and Knowsley Hospitals NHS Trust</t>
  </si>
  <si>
    <t>Surrey and Sussex Healthcare NHS Trust</t>
  </si>
  <si>
    <t>Swindon and Marlborough NHS Trust</t>
  </si>
  <si>
    <t>The Newcastle Upon Tyne Hospitals NHS Foundation Trust</t>
  </si>
  <si>
    <t>University Hospitals Coventry and Warwickshire NHS Trust</t>
  </si>
  <si>
    <t>Winchester and Eastleigh Healthcare NHS Trust</t>
  </si>
  <si>
    <t>Worthing and Southlands Hospitals NHS Trust</t>
  </si>
  <si>
    <t>Wrightington, Wigan and Leigh NHS Trust</t>
  </si>
  <si>
    <r>
      <t xml:space="preserve">Monitoring data should be entered in the remaining columns.  Outcome codes correspond to those specified in the guidance, and </t>
    </r>
    <r>
      <rPr>
        <b/>
        <sz val="10"/>
        <rFont val="Arial"/>
        <family val="2"/>
      </rPr>
      <t>cumulative</t>
    </r>
    <r>
      <rPr>
        <sz val="10"/>
        <rFont val="Arial"/>
        <family val="0"/>
      </rPr>
      <t xml:space="preserve"> data must be entered each week.  Data must be entered into the following named columns of the data entry sheet:</t>
    </r>
  </si>
  <si>
    <t xml:space="preserve">All trusts conducting fieldwork for the survey in-house are asked to use this spreadsheet to enter weekly monitoring data.  The data should be entered in the 'Data Entry Sheet', and you only need to complete one row of this sheet each week.  </t>
  </si>
  <si>
    <t>The 'Response rates' sheet</t>
  </si>
  <si>
    <r>
      <t xml:space="preserve">In order to help you keep track of your trust's response rate and outcome trends, this workbook also includes a sheet named 'Response rates' which will automatically generate a summary table and graph of returns to date.  </t>
    </r>
    <r>
      <rPr>
        <b/>
        <sz val="10"/>
        <rFont val="Arial"/>
        <family val="2"/>
      </rPr>
      <t>You do not need to enter anything on this sheet</t>
    </r>
    <r>
      <rPr>
        <sz val="10"/>
        <rFont val="Arial"/>
        <family val="2"/>
      </rPr>
      <t xml:space="preserve"> - all of the data will be taken automatically from the 'Data Entry Sheet' - but you may find it useful as the survey progresses.  The 'Response rates' sheet will start to function once you have entered the first row of data in the 'Data Entry Sheet'.</t>
    </r>
  </si>
  <si>
    <r>
      <t xml:space="preserve">P - N_Calls </t>
    </r>
    <r>
      <rPr>
        <sz val="10"/>
        <rFont val="Arial"/>
        <family val="2"/>
      </rPr>
      <t>- total number of helpline calls received (this should include calls listed below)</t>
    </r>
  </si>
  <si>
    <r>
      <t>Q - N_Completed</t>
    </r>
    <r>
      <rPr>
        <sz val="10"/>
        <rFont val="Arial"/>
        <family val="2"/>
      </rPr>
      <t xml:space="preserve"> - total number of questionnaires completed over the telephone (this should include completions via translation services)</t>
    </r>
  </si>
  <si>
    <r>
      <t>R - L_Calls</t>
    </r>
    <r>
      <rPr>
        <sz val="10"/>
        <rFont val="Arial"/>
        <family val="2"/>
      </rPr>
      <t xml:space="preserve"> - total number of helpline calls requiring translation services (this should include completions via translation services)</t>
    </r>
  </si>
  <si>
    <t>James Paget University Hospitals NHS Foundation Trust</t>
  </si>
  <si>
    <t>Salisbury NHS Foundation Trust</t>
  </si>
  <si>
    <t>Sherwood Forest Hospitals NHS Foundation Trust</t>
  </si>
  <si>
    <t>Bolton Hospitals NHS Trust</t>
  </si>
  <si>
    <t>Calderdale and Huddersfield NHS Foundation Trust</t>
  </si>
  <si>
    <t>Chelsea and Westminster Hospital NHS Foundation Trust</t>
  </si>
  <si>
    <t>County Durham and Darlington NHS Foundation Trust</t>
  </si>
  <si>
    <t>King's College Hospital NHS Foundation Trust</t>
  </si>
  <si>
    <t>Luton and Dunstable Hospital NHS Foundation Trust</t>
  </si>
  <si>
    <t>Basingstoke and North Hampshire NHS Foundation Trust</t>
  </si>
  <si>
    <t>University Hospital of South Manchester NHS Foundation Trust</t>
  </si>
  <si>
    <t>5QT</t>
  </si>
  <si>
    <t>The Co-ordination Centre for the Adult Inpatient Survey</t>
  </si>
  <si>
    <t>Please see section 12 of the guidance manual for further information</t>
  </si>
  <si>
    <t>Acute.Data@Pickereurope.ac.uk</t>
  </si>
  <si>
    <t>For further information on weekly monitoring requirements for the survey, please see section 12 of the main survey guidance document, which is available on our website at:</t>
  </si>
  <si>
    <t>If you have any problems, concerns, or queries regarding this document or submitting weekly monitoring data then please feel free to get in touch with the Co-ordination Centre either by phone or by e-mail.  We can be contacted at:</t>
  </si>
  <si>
    <t>Submitting weekly monitoring reports to the Co-ordination Centre:</t>
  </si>
  <si>
    <r>
      <t xml:space="preserve">NHS Adult Inpatient Survey 2008 - Outcome Monitoring Sheet for                                           </t>
    </r>
    <r>
      <rPr>
        <b/>
        <u val="single"/>
        <sz val="14"/>
        <color indexed="48"/>
        <rFont val="Arial"/>
        <family val="2"/>
      </rPr>
      <t>TRUSTS CONDUCTING THE SURVEY IN-HOUSE</t>
    </r>
  </si>
  <si>
    <t>Every trust taking part in the NHS Adult Inpatient Survey is required to supply data for monitoring survey response rates and helpline usage on a weekly basis.  This will allow us to track the progress of the survey throughout its course, and enable us to identify &amp; assist with any potential problems at an early stage.</t>
  </si>
  <si>
    <r>
      <t xml:space="preserve">In the first column of the data entry sheet you should enter the 3 digit trust code for your trust as given by the National Administrative Codes Service (NACS - www.nhs.uk/nacs/).  Once you have done this the name of your trust will be shown in the second column.  The following four columns allow you to enter your total </t>
    </r>
    <r>
      <rPr>
        <sz val="10"/>
        <rFont val="Arial"/>
        <family val="2"/>
      </rPr>
      <t>sample size and mailing dates.  Dates for each mailing only need to be entered once that mailing has been sent out.  Since the information in these four columns should not change week-to-week, you only need to enter each of these once, in row 2 - the spreadsheet will automatically copy the data you enter through the rest of the table.</t>
    </r>
  </si>
  <si>
    <r>
      <t xml:space="preserve">Each week, the date for which the data applies must be entered in the date column (column </t>
    </r>
    <r>
      <rPr>
        <sz val="10"/>
        <rFont val="Times New Roman"/>
        <family val="1"/>
      </rPr>
      <t>I</t>
    </r>
    <r>
      <rPr>
        <sz val="10"/>
        <rFont val="Arial"/>
        <family val="0"/>
      </rPr>
      <t xml:space="preserve">).  This will be on Thursdays, starting from the 25th September, and default values have been entered to reflect this.  If for any reason you are unable to give up-to-date monitoring data on any of these dates, then you should change the value in the 'date' column to reflect this, and dates should be entered in </t>
    </r>
    <r>
      <rPr>
        <b/>
        <sz val="10"/>
        <rFont val="Arial"/>
        <family val="2"/>
      </rPr>
      <t xml:space="preserve">DD/MM/YY </t>
    </r>
    <r>
      <rPr>
        <sz val="10"/>
        <rFont val="Arial"/>
        <family val="2"/>
      </rPr>
      <t>format</t>
    </r>
    <r>
      <rPr>
        <sz val="10"/>
        <rFont val="Arial"/>
        <family val="0"/>
      </rPr>
      <t>.  If your monitoring data is up-to-date for each Thursday, then you do not need to change the dates in this column.</t>
    </r>
  </si>
  <si>
    <r>
      <t xml:space="preserve">Monitoring data does </t>
    </r>
    <r>
      <rPr>
        <b/>
        <sz val="10"/>
        <rFont val="Arial"/>
        <family val="2"/>
      </rPr>
      <t>NOT</t>
    </r>
    <r>
      <rPr>
        <sz val="10"/>
        <rFont val="Arial"/>
        <family val="0"/>
      </rPr>
      <t xml:space="preserve"> need to be submitted for week 14 (25th December 2008) and week 15 (1st January 2009).  Any recorded outcomes or calls from this period should be added to those for Thursday 8th January 2009 and reported in the final submission of regular monitoring.</t>
    </r>
  </si>
  <si>
    <r>
      <t>L - Outcome3</t>
    </r>
    <r>
      <rPr>
        <sz val="10"/>
        <rFont val="Arial"/>
        <family val="2"/>
      </rPr>
      <t xml:space="preserve"> - number of sample members reported as having died</t>
    </r>
  </si>
  <si>
    <r>
      <t xml:space="preserve">A copy of this spreadsheet should be sent as an e-mail attachment to the Co-ordination Centre each Thursday from the 25th September until the survey closes (other than for week 14 and 15).  The file must be saved with name in the format: </t>
    </r>
    <r>
      <rPr>
        <b/>
        <sz val="10"/>
        <rFont val="Arial"/>
        <family val="2"/>
      </rPr>
      <t>"IP08_&lt;trust code&gt;_&lt;week of submission&gt;.xls"</t>
    </r>
    <r>
      <rPr>
        <sz val="10"/>
        <rFont val="Arial"/>
        <family val="2"/>
      </rPr>
      <t xml:space="preserve">.  </t>
    </r>
    <r>
      <rPr>
        <sz val="10"/>
        <rFont val="Arial"/>
        <family val="0"/>
      </rPr>
      <t>Data should be sent to the following e-mail address:</t>
    </r>
  </si>
  <si>
    <t>http://www.nhssurveys.org/Filestore/documents/Guidance_manual_for_2008_Inpatient_survey_v2.pdf</t>
  </si>
  <si>
    <t>Birmingham Women's Foundation Trust</t>
  </si>
  <si>
    <t>Christie Hospital NHS Foundation Trust</t>
  </si>
  <si>
    <t>Clatterbridge Centre for Oncology NHS Foundation Trust</t>
  </si>
  <si>
    <t>Colchester University Hospital NHS Foundation Trust</t>
  </si>
  <si>
    <t xml:space="preserve">Dorset County Hospital NHS Foundation Trust </t>
  </si>
  <si>
    <t>Dudley Group of Hospitals NHS Trust</t>
  </si>
  <si>
    <t>Heatherwood and Wexham Park Hospitals NHS Foundation Trust</t>
  </si>
  <si>
    <t>RYJ</t>
  </si>
  <si>
    <t>Imperial College Healthcare NHS Trust</t>
  </si>
  <si>
    <t>Isle of Wight NHS Primary Care Trust</t>
  </si>
  <si>
    <t>Liverpool Heart &amp; Chest Hospital NHS Trust</t>
  </si>
  <si>
    <t>Liverpool Womens Hospital NHS Foundation Trust</t>
  </si>
  <si>
    <t>Mid Staffordshire Foundation Trust</t>
  </si>
  <si>
    <t>Milton Keynes Hospital NHS Foundation Trust</t>
  </si>
  <si>
    <t>Norfolk and Norwich University Hospitals NHS Foundation Trust</t>
  </si>
  <si>
    <t>North Tees and Hartlepool NHS Foundation Trust</t>
  </si>
  <si>
    <t>Northern Lincolnshire and Goole Hospitals NHS Foundation Trust</t>
  </si>
  <si>
    <t>Poole Hospital NHS Foundation Trust</t>
  </si>
  <si>
    <t>Royal Berkshire NHS Foundation Trust</t>
  </si>
  <si>
    <t>Royal Bournemouth and Christchurch Hospitals NHS Foundation Trust</t>
  </si>
  <si>
    <t>Royal National Hospital for Rheumatic Diseases NHS Foundation Trust</t>
  </si>
  <si>
    <t>Royal Orthopaedic Hospital NHS Foundation Trust</t>
  </si>
  <si>
    <t xml:space="preserve">Salford Royal NHS Foundation Trust </t>
  </si>
  <si>
    <t>Scarborough and North East Yorkshire Healthcare NHS Trust</t>
  </si>
  <si>
    <t>South Devon Healthcare NHS Foundation Trust</t>
  </si>
  <si>
    <t>Tameside Hospital Foundation Trust</t>
  </si>
  <si>
    <t>Taunton and Somerset NHS Foundation Trust</t>
  </si>
  <si>
    <t>University Hospitals Bristol NHS Foundation Trust</t>
  </si>
  <si>
    <t>Walton Centre for Neurology and Neurosurgery NHS Trust</t>
  </si>
  <si>
    <t>Wirral University Teaching Hospital NHS Foundation Trust</t>
  </si>
  <si>
    <t>York Hospitals NHS Foundation Trust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</si>
</sst>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809]dd\ mmmm\ yyyy;@"/>
    <numFmt numFmtId="166" formatCode="0.0%"/>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d/m/yy;@"/>
  </numFmts>
  <fonts count="23">
    <font>
      <sz val="10"/>
      <name val="Arial"/>
      <family val="0"/>
    </font>
    <font>
      <b/>
      <sz val="10"/>
      <name val="Arial"/>
      <family val="2"/>
    </font>
    <font>
      <sz val="8"/>
      <name val="Arial"/>
      <family val="0"/>
    </font>
    <font>
      <b/>
      <sz val="8"/>
      <name val="Arial"/>
      <family val="2"/>
    </font>
    <font>
      <b/>
      <sz val="12"/>
      <name val="Arial"/>
      <family val="2"/>
    </font>
    <font>
      <b/>
      <sz val="18"/>
      <name val="Arial"/>
      <family val="2"/>
    </font>
    <font>
      <sz val="11"/>
      <name val="Arial"/>
      <family val="2"/>
    </font>
    <font>
      <b/>
      <sz val="17.5"/>
      <name val="Arial"/>
      <family val="0"/>
    </font>
    <font>
      <b/>
      <sz val="14.5"/>
      <name val="Arial"/>
      <family val="0"/>
    </font>
    <font>
      <sz val="14.5"/>
      <name val="Arial"/>
      <family val="0"/>
    </font>
    <font>
      <u val="single"/>
      <sz val="10"/>
      <color indexed="12"/>
      <name val="Arial"/>
      <family val="0"/>
    </font>
    <font>
      <u val="single"/>
      <sz val="10"/>
      <color indexed="36"/>
      <name val="Arial"/>
      <family val="0"/>
    </font>
    <font>
      <i/>
      <sz val="10"/>
      <name val="Arial"/>
      <family val="2"/>
    </font>
    <font>
      <b/>
      <i/>
      <sz val="10"/>
      <name val="Arial"/>
      <family val="2"/>
    </font>
    <font>
      <b/>
      <sz val="16"/>
      <name val="Arial"/>
      <family val="2"/>
    </font>
    <font>
      <b/>
      <sz val="11"/>
      <name val="Arial"/>
      <family val="2"/>
    </font>
    <font>
      <b/>
      <sz val="14"/>
      <color indexed="48"/>
      <name val="Arial"/>
      <family val="2"/>
    </font>
    <font>
      <b/>
      <u val="single"/>
      <sz val="14"/>
      <color indexed="48"/>
      <name val="Arial"/>
      <family val="2"/>
    </font>
    <font>
      <b/>
      <u val="single"/>
      <sz val="10"/>
      <color indexed="48"/>
      <name val="Arial"/>
      <family val="2"/>
    </font>
    <font>
      <sz val="10"/>
      <name val="Times New Roman"/>
      <family val="1"/>
    </font>
    <font>
      <sz val="10"/>
      <name val="RBK"/>
      <family val="0"/>
    </font>
    <font>
      <b/>
      <sz val="8"/>
      <name val="Tahoma"/>
      <family val="0"/>
    </font>
    <font>
      <sz val="8"/>
      <name val="Tahoma"/>
      <family val="0"/>
    </font>
  </fonts>
  <fills count="5">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8"/>
        <bgColor indexed="64"/>
      </patternFill>
    </fill>
  </fills>
  <borders count="38">
    <border>
      <left/>
      <right/>
      <top/>
      <bottom/>
      <diagonal/>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style="thin">
        <color indexed="22"/>
      </left>
      <right style="thin">
        <color indexed="22"/>
      </right>
      <top style="thin">
        <color indexed="22"/>
      </top>
      <bottom style="thin">
        <color indexed="2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0" fontId="0" fillId="0" borderId="1" xfId="0" applyBorder="1" applyAlignment="1">
      <alignment/>
    </xf>
    <xf numFmtId="0" fontId="0" fillId="0" borderId="2" xfId="0" applyBorder="1" applyAlignment="1">
      <alignment/>
    </xf>
    <xf numFmtId="165" fontId="0" fillId="0" borderId="3" xfId="0" applyNumberFormat="1" applyBorder="1" applyAlignment="1">
      <alignment/>
    </xf>
    <xf numFmtId="165" fontId="0" fillId="0" borderId="4" xfId="0" applyNumberFormat="1" applyBorder="1" applyAlignment="1">
      <alignment/>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0" fillId="0" borderId="0" xfId="0" applyFill="1" applyAlignment="1">
      <alignment horizontal="left"/>
    </xf>
    <xf numFmtId="0" fontId="2" fillId="0" borderId="0" xfId="0" applyFont="1" applyFill="1" applyAlignment="1">
      <alignment vertical="top" wrapText="1"/>
    </xf>
    <xf numFmtId="0" fontId="0" fillId="0" borderId="0" xfId="0" applyFill="1" applyAlignment="1">
      <alignment/>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alignment/>
    </xf>
    <xf numFmtId="1" fontId="0" fillId="0" borderId="8" xfId="0" applyNumberFormat="1" applyBorder="1" applyAlignment="1">
      <alignment horizontal="center"/>
    </xf>
    <xf numFmtId="1" fontId="0" fillId="0" borderId="9" xfId="0" applyNumberFormat="1" applyBorder="1" applyAlignment="1">
      <alignment horizontal="center"/>
    </xf>
    <xf numFmtId="1" fontId="0" fillId="0" borderId="10" xfId="0" applyNumberFormat="1" applyBorder="1" applyAlignment="1">
      <alignment horizontal="center"/>
    </xf>
    <xf numFmtId="166" fontId="1" fillId="0" borderId="11" xfId="0" applyNumberFormat="1" applyFont="1" applyBorder="1" applyAlignment="1">
      <alignment horizontal="center"/>
    </xf>
    <xf numFmtId="166" fontId="1" fillId="0" borderId="12" xfId="0" applyNumberFormat="1" applyFont="1" applyBorder="1" applyAlignment="1">
      <alignment horizontal="center"/>
    </xf>
    <xf numFmtId="166" fontId="1" fillId="0" borderId="13" xfId="0" applyNumberFormat="1" applyFont="1" applyBorder="1" applyAlignment="1">
      <alignment horizontal="center"/>
    </xf>
    <xf numFmtId="0" fontId="0" fillId="0" borderId="3" xfId="0" applyBorder="1" applyAlignment="1">
      <alignment/>
    </xf>
    <xf numFmtId="0" fontId="0" fillId="0" borderId="4" xfId="0" applyBorder="1" applyAlignment="1">
      <alignment/>
    </xf>
    <xf numFmtId="0" fontId="0" fillId="0" borderId="14" xfId="0" applyBorder="1" applyAlignment="1">
      <alignment/>
    </xf>
    <xf numFmtId="0" fontId="0" fillId="0" borderId="15" xfId="0" applyBorder="1" applyAlignment="1">
      <alignment/>
    </xf>
    <xf numFmtId="0" fontId="1" fillId="0" borderId="16" xfId="0" applyFont="1" applyFill="1" applyBorder="1" applyAlignment="1">
      <alignment wrapText="1"/>
    </xf>
    <xf numFmtId="0" fontId="1" fillId="0" borderId="7" xfId="0" applyFont="1" applyFill="1" applyBorder="1" applyAlignment="1">
      <alignment wrapText="1"/>
    </xf>
    <xf numFmtId="0" fontId="1" fillId="0" borderId="5" xfId="0" applyFont="1" applyFill="1" applyBorder="1" applyAlignment="1">
      <alignment wrapText="1"/>
    </xf>
    <xf numFmtId="0" fontId="1" fillId="0" borderId="0" xfId="0" applyFont="1" applyAlignment="1">
      <alignment/>
    </xf>
    <xf numFmtId="0" fontId="0" fillId="0" borderId="0" xfId="0" applyAlignment="1">
      <alignment wrapText="1"/>
    </xf>
    <xf numFmtId="0" fontId="10" fillId="0" borderId="0" xfId="20" applyAlignment="1">
      <alignment/>
    </xf>
    <xf numFmtId="0" fontId="0" fillId="0" borderId="0" xfId="0" applyFont="1" applyAlignment="1">
      <alignment wrapText="1"/>
    </xf>
    <xf numFmtId="0" fontId="13" fillId="0" borderId="0" xfId="0" applyFont="1" applyAlignment="1">
      <alignment/>
    </xf>
    <xf numFmtId="0" fontId="5" fillId="0" borderId="17" xfId="0" applyFont="1" applyBorder="1" applyAlignment="1">
      <alignment horizontal="center" vertical="center"/>
    </xf>
    <xf numFmtId="0" fontId="0" fillId="0" borderId="17" xfId="0" applyBorder="1" applyAlignment="1">
      <alignment/>
    </xf>
    <xf numFmtId="0" fontId="14" fillId="0" borderId="17" xfId="0" applyFont="1" applyBorder="1" applyAlignment="1">
      <alignment vertical="center"/>
    </xf>
    <xf numFmtId="0" fontId="15" fillId="0" borderId="17" xfId="0" applyFont="1" applyBorder="1" applyAlignment="1">
      <alignment horizontal="right" vertical="center" wrapText="1"/>
    </xf>
    <xf numFmtId="1" fontId="0" fillId="0" borderId="0" xfId="0" applyNumberFormat="1" applyFont="1" applyFill="1" applyAlignment="1">
      <alignment/>
    </xf>
    <xf numFmtId="0" fontId="0" fillId="0" borderId="0" xfId="0" applyFont="1" applyFill="1" applyAlignment="1">
      <alignment/>
    </xf>
    <xf numFmtId="0" fontId="0" fillId="0" borderId="0" xfId="0" applyFont="1" applyFill="1" applyAlignment="1">
      <alignment horizontal="center"/>
    </xf>
    <xf numFmtId="0" fontId="1" fillId="2" borderId="18" xfId="0" applyFont="1" applyFill="1" applyBorder="1" applyAlignment="1">
      <alignment wrapText="1"/>
    </xf>
    <xf numFmtId="0" fontId="1" fillId="3" borderId="17" xfId="0" applyFont="1" applyFill="1" applyBorder="1" applyAlignment="1">
      <alignment horizontal="left"/>
    </xf>
    <xf numFmtId="0" fontId="18" fillId="0" borderId="0" xfId="0" applyFont="1" applyAlignment="1">
      <alignment/>
    </xf>
    <xf numFmtId="0" fontId="16" fillId="0" borderId="0" xfId="0" applyFont="1" applyAlignment="1">
      <alignment horizontal="center" wrapText="1"/>
    </xf>
    <xf numFmtId="0" fontId="16" fillId="0" borderId="0" xfId="0" applyFont="1" applyAlignment="1">
      <alignment horizontal="center"/>
    </xf>
    <xf numFmtId="0" fontId="0" fillId="0" borderId="0" xfId="0" applyBorder="1" applyAlignment="1">
      <alignment/>
    </xf>
    <xf numFmtId="165" fontId="0" fillId="0" borderId="0" xfId="0" applyNumberFormat="1" applyBorder="1" applyAlignment="1">
      <alignment/>
    </xf>
    <xf numFmtId="1" fontId="0" fillId="0" borderId="0" xfId="0" applyNumberFormat="1" applyBorder="1" applyAlignment="1">
      <alignment horizontal="center"/>
    </xf>
    <xf numFmtId="166" fontId="1" fillId="0" borderId="0" xfId="0" applyNumberFormat="1" applyFont="1" applyBorder="1" applyAlignment="1">
      <alignment horizontal="center"/>
    </xf>
    <xf numFmtId="0" fontId="0" fillId="0" borderId="19" xfId="0" applyBorder="1" applyAlignment="1">
      <alignment/>
    </xf>
    <xf numFmtId="165" fontId="0" fillId="0" borderId="20" xfId="0" applyNumberFormat="1" applyBorder="1" applyAlignment="1">
      <alignment/>
    </xf>
    <xf numFmtId="1" fontId="0" fillId="0" borderId="21" xfId="0" applyNumberForma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0" fontId="0" fillId="0" borderId="20" xfId="0" applyBorder="1" applyAlignment="1">
      <alignment/>
    </xf>
    <xf numFmtId="0" fontId="0" fillId="0" borderId="21" xfId="0" applyBorder="1" applyAlignment="1">
      <alignment/>
    </xf>
    <xf numFmtId="1" fontId="0" fillId="0" borderId="5" xfId="0" applyNumberFormat="1" applyBorder="1" applyAlignment="1">
      <alignment horizontal="center"/>
    </xf>
    <xf numFmtId="1" fontId="0" fillId="0" borderId="6" xfId="0" applyNumberFormat="1" applyBorder="1" applyAlignment="1">
      <alignment horizontal="center"/>
    </xf>
    <xf numFmtId="1" fontId="0" fillId="0" borderId="24" xfId="0" applyNumberFormat="1" applyBorder="1" applyAlignment="1">
      <alignment horizontal="center"/>
    </xf>
    <xf numFmtId="0" fontId="0" fillId="2" borderId="25" xfId="0" applyFont="1" applyFill="1" applyBorder="1" applyAlignment="1" applyProtection="1">
      <alignment horizontal="center" vertical="center" wrapText="1"/>
      <protection/>
    </xf>
    <xf numFmtId="0" fontId="0" fillId="2" borderId="0" xfId="0" applyFont="1" applyFill="1" applyBorder="1" applyAlignment="1" applyProtection="1">
      <alignment horizontal="left" wrapText="1"/>
      <protection/>
    </xf>
    <xf numFmtId="0" fontId="4" fillId="2" borderId="26" xfId="0" applyFont="1" applyFill="1" applyBorder="1" applyAlignment="1" applyProtection="1">
      <alignment horizontal="left"/>
      <protection/>
    </xf>
    <xf numFmtId="0" fontId="4" fillId="0" borderId="27" xfId="0" applyFont="1" applyBorder="1" applyAlignment="1" applyProtection="1">
      <alignment horizontal="left" wrapText="1"/>
      <protection/>
    </xf>
    <xf numFmtId="0" fontId="4" fillId="0" borderId="27" xfId="0" applyFont="1" applyBorder="1" applyAlignment="1" applyProtection="1">
      <alignment horizontal="left"/>
      <protection/>
    </xf>
    <xf numFmtId="0" fontId="4" fillId="0" borderId="26" xfId="0" applyFont="1" applyBorder="1" applyAlignment="1" applyProtection="1">
      <alignment horizontal="left"/>
      <protection/>
    </xf>
    <xf numFmtId="0" fontId="4" fillId="0" borderId="28" xfId="0" applyFont="1" applyBorder="1" applyAlignment="1" applyProtection="1">
      <alignment horizontal="left"/>
      <protection/>
    </xf>
    <xf numFmtId="0" fontId="4" fillId="2" borderId="28" xfId="0" applyFont="1" applyFill="1" applyBorder="1" applyAlignment="1" applyProtection="1">
      <alignment horizontal="left"/>
      <protection/>
    </xf>
    <xf numFmtId="0" fontId="4" fillId="0" borderId="0" xfId="0" applyFont="1" applyAlignment="1" applyProtection="1">
      <alignment horizontal="left"/>
      <protection/>
    </xf>
    <xf numFmtId="0" fontId="0" fillId="2" borderId="25" xfId="0" applyFont="1" applyFill="1" applyBorder="1" applyAlignment="1" applyProtection="1">
      <alignment horizontal="center" wrapText="1"/>
      <protection/>
    </xf>
    <xf numFmtId="14" fontId="0" fillId="2" borderId="0" xfId="0" applyNumberFormat="1" applyFont="1" applyFill="1" applyBorder="1" applyAlignment="1" applyProtection="1">
      <alignment horizontal="center" vertical="center"/>
      <protection/>
    </xf>
    <xf numFmtId="14" fontId="0" fillId="2" borderId="29" xfId="0" applyNumberFormat="1" applyFont="1" applyFill="1" applyBorder="1" applyAlignment="1" applyProtection="1">
      <alignment horizontal="center" vertical="center"/>
      <protection/>
    </xf>
    <xf numFmtId="1" fontId="0" fillId="2" borderId="0" xfId="0" applyNumberFormat="1" applyFont="1" applyFill="1" applyBorder="1" applyAlignment="1" applyProtection="1">
      <alignment/>
      <protection/>
    </xf>
    <xf numFmtId="1" fontId="0" fillId="0" borderId="0" xfId="0" applyNumberFormat="1" applyFont="1" applyFill="1" applyAlignment="1" applyProtection="1">
      <alignment/>
      <protection/>
    </xf>
    <xf numFmtId="0" fontId="0" fillId="0" borderId="0" xfId="0" applyFont="1" applyAlignment="1" applyProtection="1">
      <alignment/>
      <protection/>
    </xf>
    <xf numFmtId="1" fontId="0" fillId="2" borderId="29" xfId="0" applyNumberFormat="1" applyFont="1" applyFill="1" applyBorder="1" applyAlignment="1" applyProtection="1">
      <alignment horizontal="center"/>
      <protection/>
    </xf>
    <xf numFmtId="0" fontId="0" fillId="0" borderId="25" xfId="0" applyFont="1" applyBorder="1" applyAlignment="1" applyProtection="1">
      <alignment horizontal="center" vertical="center" wrapText="1"/>
      <protection locked="0"/>
    </xf>
    <xf numFmtId="0" fontId="0" fillId="0" borderId="25" xfId="0" applyFont="1" applyBorder="1" applyAlignment="1" applyProtection="1">
      <alignment horizontal="center" wrapText="1"/>
      <protection locked="0"/>
    </xf>
    <xf numFmtId="14" fontId="0" fillId="0" borderId="0" xfId="0" applyNumberFormat="1" applyFont="1" applyBorder="1" applyAlignment="1" applyProtection="1">
      <alignment horizontal="center" wrapText="1"/>
      <protection locked="0"/>
    </xf>
    <xf numFmtId="1" fontId="0" fillId="0" borderId="25" xfId="0" applyNumberFormat="1" applyFont="1" applyFill="1" applyBorder="1" applyAlignment="1" applyProtection="1">
      <alignment horizontal="center" wrapText="1"/>
      <protection locked="0"/>
    </xf>
    <xf numFmtId="1" fontId="0" fillId="0" borderId="0" xfId="0" applyNumberFormat="1" applyFont="1" applyBorder="1" applyAlignment="1" applyProtection="1">
      <alignment horizontal="center"/>
      <protection locked="0"/>
    </xf>
    <xf numFmtId="1" fontId="0" fillId="0" borderId="25" xfId="0" applyNumberFormat="1" applyFont="1" applyBorder="1" applyAlignment="1" applyProtection="1">
      <alignment horizontal="center"/>
      <protection locked="0"/>
    </xf>
    <xf numFmtId="1" fontId="0" fillId="0" borderId="0" xfId="0" applyNumberFormat="1" applyFont="1" applyBorder="1" applyAlignment="1" applyProtection="1">
      <alignment/>
      <protection locked="0"/>
    </xf>
    <xf numFmtId="1" fontId="0" fillId="0" borderId="29" xfId="0" applyNumberFormat="1" applyFont="1" applyBorder="1" applyAlignment="1" applyProtection="1">
      <alignment/>
      <protection locked="0"/>
    </xf>
    <xf numFmtId="0" fontId="0" fillId="4" borderId="0" xfId="0" applyFont="1" applyFill="1" applyAlignment="1" applyProtection="1">
      <alignment/>
      <protection/>
    </xf>
    <xf numFmtId="0" fontId="1" fillId="4" borderId="0" xfId="0" applyFont="1" applyFill="1" applyAlignment="1" applyProtection="1">
      <alignment horizontal="center" wrapText="1"/>
      <protection/>
    </xf>
    <xf numFmtId="0" fontId="0" fillId="4" borderId="0" xfId="0" applyFont="1" applyFill="1" applyAlignment="1" applyProtection="1">
      <alignment horizontal="center" vertical="center"/>
      <protection/>
    </xf>
    <xf numFmtId="1" fontId="0" fillId="4" borderId="0" xfId="0" applyNumberFormat="1" applyFont="1" applyFill="1" applyAlignment="1" applyProtection="1">
      <alignment/>
      <protection/>
    </xf>
    <xf numFmtId="14" fontId="0" fillId="4" borderId="0" xfId="0" applyNumberFormat="1" applyFont="1" applyFill="1" applyAlignment="1" applyProtection="1">
      <alignment/>
      <protection/>
    </xf>
    <xf numFmtId="0" fontId="0" fillId="4" borderId="0" xfId="0" applyFont="1" applyFill="1" applyAlignment="1" applyProtection="1">
      <alignment horizontal="center"/>
      <protection/>
    </xf>
    <xf numFmtId="165" fontId="0" fillId="2" borderId="0" xfId="0" applyNumberFormat="1" applyFont="1" applyFill="1" applyBorder="1" applyAlignment="1" applyProtection="1">
      <alignment/>
      <protection/>
    </xf>
    <xf numFmtId="1" fontId="0" fillId="0" borderId="14" xfId="0" applyNumberFormat="1" applyBorder="1" applyAlignment="1">
      <alignment horizontal="center"/>
    </xf>
    <xf numFmtId="1" fontId="0" fillId="0" borderId="30" xfId="0" applyNumberFormat="1" applyBorder="1" applyAlignment="1">
      <alignment horizontal="center"/>
    </xf>
    <xf numFmtId="1" fontId="0" fillId="0" borderId="31" xfId="0" applyNumberFormat="1" applyBorder="1" applyAlignment="1">
      <alignment horizontal="center"/>
    </xf>
    <xf numFmtId="0" fontId="0" fillId="0" borderId="0" xfId="0" applyFont="1" applyFill="1" applyAlignment="1">
      <alignment horizontal="left"/>
    </xf>
    <xf numFmtId="0" fontId="0" fillId="0" borderId="0" xfId="0" applyFont="1" applyFill="1" applyAlignment="1">
      <alignment vertical="top" wrapText="1"/>
    </xf>
    <xf numFmtId="0" fontId="0" fillId="0" borderId="0" xfId="0" applyFont="1" applyFill="1" applyAlignment="1">
      <alignment wrapText="1"/>
    </xf>
    <xf numFmtId="0" fontId="0" fillId="0" borderId="32" xfId="0" applyFont="1" applyFill="1" applyBorder="1" applyAlignment="1">
      <alignment horizontal="left"/>
    </xf>
    <xf numFmtId="0" fontId="0" fillId="0" borderId="0" xfId="0" applyFont="1" applyFill="1" applyAlignment="1">
      <alignment horizontal="left" vertical="top" wrapText="1"/>
    </xf>
    <xf numFmtId="0" fontId="2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3" fillId="3" borderId="17" xfId="0" applyFont="1" applyFill="1" applyBorder="1" applyAlignment="1">
      <alignment horizontal="left"/>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35" xfId="0" applyFont="1" applyBorder="1" applyAlignment="1">
      <alignment horizontal="center" wrapText="1"/>
    </xf>
    <xf numFmtId="0" fontId="1" fillId="0" borderId="7" xfId="0" applyFont="1" applyBorder="1" applyAlignment="1">
      <alignment horizontal="center" wrapText="1"/>
    </xf>
    <xf numFmtId="0" fontId="1" fillId="0" borderId="33" xfId="0" applyFont="1" applyBorder="1" applyAlignment="1">
      <alignment horizontal="center" wrapText="1"/>
    </xf>
    <xf numFmtId="0" fontId="1" fillId="0" borderId="16" xfId="0" applyFont="1" applyBorder="1" applyAlignment="1">
      <alignment horizontal="center" wrapText="1"/>
    </xf>
    <xf numFmtId="0" fontId="1" fillId="0" borderId="37" xfId="0" applyFont="1" applyBorder="1" applyAlignment="1">
      <alignment horizontal="left" wrapText="1"/>
    </xf>
    <xf numFmtId="0" fontId="1" fillId="0" borderId="25"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0000CC"/>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Outcomes over time</a:t>
            </a:r>
          </a:p>
        </c:rich>
      </c:tx>
      <c:layout/>
      <c:spPr>
        <a:noFill/>
        <a:ln>
          <a:noFill/>
        </a:ln>
      </c:spPr>
    </c:title>
    <c:plotArea>
      <c:layout/>
      <c:scatterChart>
        <c:scatterStyle val="lineMarker"/>
        <c:varyColors val="0"/>
        <c:ser>
          <c:idx val="0"/>
          <c:order val="0"/>
          <c:tx>
            <c:v>Completed</c:v>
          </c:tx>
          <c:extLst>
            <c:ext xmlns:c14="http://schemas.microsoft.com/office/drawing/2007/8/2/chart" uri="{6F2FDCE9-48DA-4B69-8628-5D25D57E5C99}">
              <c14:invertSolidFillFmt>
                <c14:spPr>
                  <a:solidFill>
                    <a:srgbClr val="000000"/>
                  </a:solidFill>
                </c14:spPr>
              </c14:invertSolidFillFmt>
            </c:ext>
          </c:extLst>
          <c:xVal>
            <c:numRef>
              <c:f>'Response rates'!$C$5:$C$19</c:f>
              <c:numCache/>
            </c:numRef>
          </c:xVal>
          <c:yVal>
            <c:numRef>
              <c:f>'Response rates'!$D$5:$D$19</c:f>
              <c:numCache/>
            </c:numRef>
          </c:yVal>
          <c:smooth val="0"/>
        </c:ser>
        <c:ser>
          <c:idx val="1"/>
          <c:order val="1"/>
          <c:tx>
            <c:v>Undelivered</c:v>
          </c:tx>
          <c:extLst>
            <c:ext xmlns:c14="http://schemas.microsoft.com/office/drawing/2007/8/2/chart" uri="{6F2FDCE9-48DA-4B69-8628-5D25D57E5C99}">
              <c14:invertSolidFillFmt>
                <c14:spPr>
                  <a:solidFill>
                    <a:srgbClr val="000000"/>
                  </a:solidFill>
                </c14:spPr>
              </c14:invertSolidFillFmt>
            </c:ext>
          </c:extLst>
          <c:xVal>
            <c:numRef>
              <c:f>'Response rates'!$C$5:$C$19</c:f>
              <c:numCache/>
            </c:numRef>
          </c:xVal>
          <c:yVal>
            <c:numRef>
              <c:f>'Response rates'!$E$5:$E$19</c:f>
              <c:numCache/>
            </c:numRef>
          </c:yVal>
          <c:smooth val="0"/>
        </c:ser>
        <c:ser>
          <c:idx val="2"/>
          <c:order val="2"/>
          <c:tx>
            <c:v>Deceased</c:v>
          </c:tx>
          <c:extLst>
            <c:ext xmlns:c14="http://schemas.microsoft.com/office/drawing/2007/8/2/chart" uri="{6F2FDCE9-48DA-4B69-8628-5D25D57E5C99}">
              <c14:invertSolidFillFmt>
                <c14:spPr>
                  <a:solidFill>
                    <a:srgbClr val="000000"/>
                  </a:solidFill>
                </c14:spPr>
              </c14:invertSolidFillFmt>
            </c:ext>
          </c:extLst>
          <c:xVal>
            <c:numRef>
              <c:f>'Response rates'!$C$5:$C$19</c:f>
              <c:numCache/>
            </c:numRef>
          </c:xVal>
          <c:yVal>
            <c:numRef>
              <c:f>'Response rates'!$F$5:$F$19</c:f>
              <c:numCache/>
            </c:numRef>
          </c:yVal>
          <c:smooth val="0"/>
        </c:ser>
        <c:ser>
          <c:idx val="3"/>
          <c:order val="3"/>
          <c:tx>
            <c:v>Opted out</c:v>
          </c:tx>
          <c:extLst>
            <c:ext xmlns:c14="http://schemas.microsoft.com/office/drawing/2007/8/2/chart" uri="{6F2FDCE9-48DA-4B69-8628-5D25D57E5C99}">
              <c14:invertSolidFillFmt>
                <c14:spPr>
                  <a:solidFill>
                    <a:srgbClr val="000000"/>
                  </a:solidFill>
                </c14:spPr>
              </c14:invertSolidFillFmt>
            </c:ext>
          </c:extLst>
          <c:xVal>
            <c:numRef>
              <c:f>'Response rates'!$C$5:$C$19</c:f>
              <c:numCache/>
            </c:numRef>
          </c:xVal>
          <c:yVal>
            <c:numRef>
              <c:f>'Response rates'!$G$5:$G$19</c:f>
              <c:numCache/>
            </c:numRef>
          </c:yVal>
          <c:smooth val="0"/>
        </c:ser>
        <c:ser>
          <c:idx val="4"/>
          <c:order val="4"/>
          <c:tx>
            <c:v>Ineligible</c:v>
          </c:tx>
          <c:extLst>
            <c:ext xmlns:c14="http://schemas.microsoft.com/office/drawing/2007/8/2/chart" uri="{6F2FDCE9-48DA-4B69-8628-5D25D57E5C99}">
              <c14:invertSolidFillFmt>
                <c14:spPr>
                  <a:solidFill>
                    <a:srgbClr val="000000"/>
                  </a:solidFill>
                </c14:spPr>
              </c14:invertSolidFillFmt>
            </c:ext>
          </c:extLst>
          <c:xVal>
            <c:numRef>
              <c:f>'Response rates'!$C$5:$C$19</c:f>
              <c:numCache/>
            </c:numRef>
          </c:xVal>
          <c:yVal>
            <c:numRef>
              <c:f>'Response rates'!$H$5:$H$19</c:f>
              <c:numCache/>
            </c:numRef>
          </c:yVal>
          <c:smooth val="0"/>
        </c:ser>
        <c:axId val="35032306"/>
        <c:axId val="46855299"/>
      </c:scatterChart>
      <c:scatterChart>
        <c:scatterStyle val="lineMarker"/>
        <c:varyColors val="0"/>
        <c:ser>
          <c:idx val="5"/>
          <c:order val="5"/>
          <c:tx>
            <c:v>Adjusted response rate</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800000"/>
              </a:solidFill>
              <a:ln>
                <a:solidFill>
                  <a:srgbClr val="000000"/>
                </a:solidFill>
              </a:ln>
            </c:spPr>
          </c:marker>
          <c:xVal>
            <c:numRef>
              <c:f>'Response rates'!$C$5:$C$19</c:f>
              <c:numCache/>
            </c:numRef>
          </c:xVal>
          <c:yVal>
            <c:numRef>
              <c:f>'Response rates'!$J$5:$J$19</c:f>
              <c:numCache/>
            </c:numRef>
          </c:yVal>
          <c:smooth val="0"/>
        </c:ser>
        <c:axId val="19044508"/>
        <c:axId val="37182845"/>
      </c:scatterChart>
      <c:valAx>
        <c:axId val="35032306"/>
        <c:scaling>
          <c:orientation val="minMax"/>
          <c:max val="39828"/>
          <c:min val="39716"/>
        </c:scaling>
        <c:axPos val="b"/>
        <c:title>
          <c:tx>
            <c:rich>
              <a:bodyPr vert="horz" rot="0" anchor="ctr"/>
              <a:lstStyle/>
              <a:p>
                <a:pPr algn="ctr">
                  <a:defRPr/>
                </a:pPr>
                <a:r>
                  <a:rPr lang="en-US" cap="none" sz="1450" b="1" i="0" u="none" baseline="0">
                    <a:latin typeface="Arial"/>
                    <a:ea typeface="Arial"/>
                    <a:cs typeface="Arial"/>
                  </a:rPr>
                  <a:t>Date of report</a:t>
                </a:r>
              </a:p>
            </c:rich>
          </c:tx>
          <c:layout/>
          <c:overlay val="0"/>
          <c:spPr>
            <a:noFill/>
            <a:ln>
              <a:noFill/>
            </a:ln>
          </c:spPr>
        </c:title>
        <c:delete val="0"/>
        <c:numFmt formatCode="d/m/yy;@" sourceLinked="0"/>
        <c:majorTickMark val="out"/>
        <c:minorTickMark val="none"/>
        <c:tickLblPos val="nextTo"/>
        <c:txPr>
          <a:bodyPr/>
          <a:lstStyle/>
          <a:p>
            <a:pPr>
              <a:defRPr lang="en-US" cap="none" sz="800" b="0" i="0" u="none" baseline="0">
                <a:latin typeface="Arial"/>
                <a:ea typeface="Arial"/>
                <a:cs typeface="Arial"/>
              </a:defRPr>
            </a:pPr>
          </a:p>
        </c:txPr>
        <c:crossAx val="46855299"/>
        <c:crosses val="autoZero"/>
        <c:crossBetween val="midCat"/>
        <c:dispUnits/>
        <c:majorUnit val="7"/>
        <c:minorUnit val="1"/>
      </c:valAx>
      <c:valAx>
        <c:axId val="46855299"/>
        <c:scaling>
          <c:orientation val="minMax"/>
        </c:scaling>
        <c:axPos val="l"/>
        <c:title>
          <c:tx>
            <c:rich>
              <a:bodyPr vert="horz" rot="-5400000" anchor="ctr"/>
              <a:lstStyle/>
              <a:p>
                <a:pPr algn="ctr">
                  <a:defRPr/>
                </a:pPr>
                <a:r>
                  <a:rPr lang="en-US" cap="none" sz="1450" b="1" i="0" u="none" baseline="0">
                    <a:latin typeface="Arial"/>
                    <a:ea typeface="Arial"/>
                    <a:cs typeface="Arial"/>
                  </a:rPr>
                  <a:t>Frequency /n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5032306"/>
        <c:crosses val="autoZero"/>
        <c:crossBetween val="midCat"/>
        <c:dispUnits/>
      </c:valAx>
      <c:valAx>
        <c:axId val="19044508"/>
        <c:scaling>
          <c:orientation val="minMax"/>
        </c:scaling>
        <c:axPos val="b"/>
        <c:delete val="1"/>
        <c:majorTickMark val="in"/>
        <c:minorTickMark val="none"/>
        <c:tickLblPos val="nextTo"/>
        <c:crossAx val="37182845"/>
        <c:crosses val="max"/>
        <c:crossBetween val="midCat"/>
        <c:dispUnits/>
      </c:valAx>
      <c:valAx>
        <c:axId val="37182845"/>
        <c:scaling>
          <c:orientation val="minMax"/>
          <c:max val="1"/>
          <c:min val="0"/>
        </c:scaling>
        <c:axPos val="l"/>
        <c:title>
          <c:tx>
            <c:rich>
              <a:bodyPr vert="horz" rot="-5400000" anchor="ctr"/>
              <a:lstStyle/>
              <a:p>
                <a:pPr algn="ctr">
                  <a:defRPr/>
                </a:pPr>
                <a:r>
                  <a:rPr lang="en-US" cap="none" sz="1450" b="1" i="0" u="none" baseline="0">
                    <a:latin typeface="Arial"/>
                    <a:ea typeface="Arial"/>
                    <a:cs typeface="Arial"/>
                  </a:rPr>
                  <a:t>Response rate</a:t>
                </a:r>
              </a:p>
            </c:rich>
          </c:tx>
          <c:layout/>
          <c:overlay val="0"/>
          <c:spPr>
            <a:noFill/>
            <a:ln>
              <a:noFill/>
            </a:ln>
          </c:spPr>
        </c:title>
        <c:delete val="0"/>
        <c:numFmt formatCode="General" sourceLinked="1"/>
        <c:majorTickMark val="in"/>
        <c:minorTickMark val="none"/>
        <c:tickLblPos val="nextTo"/>
        <c:txPr>
          <a:bodyPr/>
          <a:lstStyle/>
          <a:p>
            <a:pPr>
              <a:defRPr lang="en-US" cap="none" sz="1100" b="0" i="0" u="none" baseline="0">
                <a:latin typeface="Arial"/>
                <a:ea typeface="Arial"/>
                <a:cs typeface="Arial"/>
              </a:defRPr>
            </a:pPr>
          </a:p>
        </c:txPr>
        <c:crossAx val="19044508"/>
        <c:crosses val="max"/>
        <c:crossBetween val="midCat"/>
        <c:dispUnits/>
        <c:minorUnit val="0.05"/>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38100</xdr:rowOff>
    </xdr:from>
    <xdr:to>
      <xdr:col>12</xdr:col>
      <xdr:colOff>542925</xdr:colOff>
      <xdr:row>50</xdr:row>
      <xdr:rowOff>104775</xdr:rowOff>
    </xdr:to>
    <xdr:graphicFrame>
      <xdr:nvGraphicFramePr>
        <xdr:cNvPr id="1" name="Chart 3"/>
        <xdr:cNvGraphicFramePr/>
      </xdr:nvGraphicFramePr>
      <xdr:xfrm>
        <a:off x="9525" y="3657600"/>
        <a:ext cx="11210925" cy="4762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cute.Data@Pickereurope.ac.uk" TargetMode="External" /><Relationship Id="rId2" Type="http://schemas.openxmlformats.org/officeDocument/2006/relationships/hyperlink" Target="mailto:Acute.Data@Pickereurope.ac.uk" TargetMode="External" /><Relationship Id="rId3" Type="http://schemas.openxmlformats.org/officeDocument/2006/relationships/hyperlink" Target="http://www.nhssurveys.org/Filestore/documents/Guidance_manual_for_2008_Inpatient_survey_v2.pdf"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tabColor indexed="42"/>
  </sheetPr>
  <dimension ref="B1:B46"/>
  <sheetViews>
    <sheetView workbookViewId="0" topLeftCell="A1">
      <pane ySplit="2" topLeftCell="BM3" activePane="bottomLeft" state="frozen"/>
      <selection pane="topLeft" activeCell="A1" sqref="A1"/>
      <selection pane="bottomLeft" activeCell="B1" sqref="B1"/>
    </sheetView>
  </sheetViews>
  <sheetFormatPr defaultColWidth="9.140625" defaultRowHeight="12.75" zeroHeight="1"/>
  <cols>
    <col min="1" max="1" width="0.71875" style="0" customWidth="1"/>
    <col min="2" max="2" width="116.7109375" style="0" customWidth="1"/>
    <col min="3" max="3" width="0.13671875" style="0" customWidth="1"/>
    <col min="4" max="16384" width="0" style="0" hidden="1" customWidth="1"/>
  </cols>
  <sheetData>
    <row r="1" ht="18">
      <c r="B1" s="43" t="s">
        <v>358</v>
      </c>
    </row>
    <row r="2" ht="48.75" customHeight="1">
      <c r="B2" s="42" t="s">
        <v>364</v>
      </c>
    </row>
    <row r="3" ht="12.75"/>
    <row r="4" ht="12.75">
      <c r="B4" s="41" t="s">
        <v>287</v>
      </c>
    </row>
    <row r="5" ht="38.25">
      <c r="B5" s="30" t="s">
        <v>365</v>
      </c>
    </row>
    <row r="6" ht="12.75"/>
    <row r="7" ht="12.75">
      <c r="B7" s="41" t="s">
        <v>291</v>
      </c>
    </row>
    <row r="8" ht="25.5">
      <c r="B8" s="28" t="s">
        <v>340</v>
      </c>
    </row>
    <row r="9" ht="12.75" customHeight="1" thickBot="1"/>
    <row r="10" ht="26.25" thickBot="1">
      <c r="B10" s="39" t="s">
        <v>301</v>
      </c>
    </row>
    <row r="11" ht="12.75" customHeight="1"/>
    <row r="12" ht="63.75">
      <c r="B12" s="28" t="s">
        <v>366</v>
      </c>
    </row>
    <row r="13" ht="12.75"/>
    <row r="14" ht="51">
      <c r="B14" s="28" t="s">
        <v>367</v>
      </c>
    </row>
    <row r="15" ht="12.75">
      <c r="B15" s="28"/>
    </row>
    <row r="16" ht="38.25">
      <c r="B16" s="28" t="s">
        <v>368</v>
      </c>
    </row>
    <row r="17" ht="12.75"/>
    <row r="18" ht="25.5">
      <c r="B18" s="28" t="s">
        <v>339</v>
      </c>
    </row>
    <row r="19" ht="25.5" customHeight="1">
      <c r="B19" s="27" t="s">
        <v>295</v>
      </c>
    </row>
    <row r="20" ht="12.75">
      <c r="B20" s="27" t="s">
        <v>296</v>
      </c>
    </row>
    <row r="21" ht="12.75">
      <c r="B21" s="27" t="s">
        <v>369</v>
      </c>
    </row>
    <row r="22" ht="12.75">
      <c r="B22" s="27" t="s">
        <v>297</v>
      </c>
    </row>
    <row r="23" ht="12.75">
      <c r="B23" s="27" t="s">
        <v>298</v>
      </c>
    </row>
    <row r="24" ht="12.75">
      <c r="B24" s="27" t="s">
        <v>299</v>
      </c>
    </row>
    <row r="25" ht="25.5" customHeight="1">
      <c r="B25" s="27" t="s">
        <v>343</v>
      </c>
    </row>
    <row r="26" ht="12.75">
      <c r="B26" s="27" t="s">
        <v>344</v>
      </c>
    </row>
    <row r="27" ht="12.75">
      <c r="B27" s="27" t="s">
        <v>345</v>
      </c>
    </row>
    <row r="28" ht="12.75">
      <c r="B28" s="27" t="s">
        <v>300</v>
      </c>
    </row>
    <row r="29" ht="18" customHeight="1">
      <c r="B29" s="27" t="s">
        <v>359</v>
      </c>
    </row>
    <row r="30" ht="42.75" customHeight="1">
      <c r="B30" s="30" t="s">
        <v>294</v>
      </c>
    </row>
    <row r="31" ht="12.75">
      <c r="B31" s="30"/>
    </row>
    <row r="32" ht="12.75">
      <c r="B32" s="41" t="s">
        <v>341</v>
      </c>
    </row>
    <row r="33" ht="51">
      <c r="B33" s="30" t="s">
        <v>342</v>
      </c>
    </row>
    <row r="34" ht="12.75"/>
    <row r="35" ht="12.75">
      <c r="B35" s="41" t="s">
        <v>363</v>
      </c>
    </row>
    <row r="36" ht="42" customHeight="1">
      <c r="B36" s="28" t="s">
        <v>370</v>
      </c>
    </row>
    <row r="37" ht="12.75">
      <c r="B37" s="29" t="s">
        <v>360</v>
      </c>
    </row>
    <row r="38" ht="12.75"/>
    <row r="39" ht="12.75">
      <c r="B39" s="41" t="s">
        <v>288</v>
      </c>
    </row>
    <row r="40" ht="25.5">
      <c r="B40" s="28" t="s">
        <v>361</v>
      </c>
    </row>
    <row r="41" ht="12.75">
      <c r="B41" s="29" t="s">
        <v>371</v>
      </c>
    </row>
    <row r="42" ht="12.75"/>
    <row r="43" ht="12.75">
      <c r="B43" s="41" t="s">
        <v>289</v>
      </c>
    </row>
    <row r="44" ht="25.5">
      <c r="B44" s="28" t="s">
        <v>362</v>
      </c>
    </row>
    <row r="45" ht="25.5" customHeight="1">
      <c r="B45" t="s">
        <v>290</v>
      </c>
    </row>
    <row r="46" ht="25.5" customHeight="1">
      <c r="B46" s="29" t="s">
        <v>360</v>
      </c>
    </row>
    <row r="47" ht="5.25" customHeight="1"/>
  </sheetData>
  <sheetProtection password="EF0C" sheet="1" objects="1" scenarios="1"/>
  <hyperlinks>
    <hyperlink ref="B37" r:id="rId1" display="Acute.Data@Pickereurope.ac.uk"/>
    <hyperlink ref="B46" r:id="rId2" display="Acute.Data@Pickereurope.ac.uk"/>
    <hyperlink ref="B41" r:id="rId3" display="http://www.nhssurveys.org/Filestore/documents/Guidance_manual_for_2008_Inpatient_survey_v2.pdf"/>
  </hyperlinks>
  <printOptions/>
  <pageMargins left="0.75" right="0.75" top="1" bottom="1" header="0.5" footer="0.5"/>
  <pageSetup horizontalDpi="600" verticalDpi="600" orientation="portrait" paperSize="9" r:id="rId4"/>
</worksheet>
</file>

<file path=xl/worksheets/sheet2.xml><?xml version="1.0" encoding="utf-8"?>
<worksheet xmlns="http://schemas.openxmlformats.org/spreadsheetml/2006/main" xmlns:r="http://schemas.openxmlformats.org/officeDocument/2006/relationships">
  <sheetPr codeName="Sheet1">
    <tabColor indexed="26"/>
  </sheetPr>
  <dimension ref="A1:T27"/>
  <sheetViews>
    <sheetView tabSelected="1" workbookViewId="0" topLeftCell="A1">
      <pane xSplit="2" ySplit="1" topLeftCell="C2" activePane="bottomRight" state="frozen"/>
      <selection pane="topLeft" activeCell="A1" sqref="A1"/>
      <selection pane="topRight" activeCell="C1" sqref="C1"/>
      <selection pane="bottomLeft" activeCell="A3" sqref="A3"/>
      <selection pane="bottomRight" activeCell="C2" sqref="C2"/>
    </sheetView>
  </sheetViews>
  <sheetFormatPr defaultColWidth="9.140625" defaultRowHeight="12.75" zeroHeight="1"/>
  <cols>
    <col min="1" max="1" width="13.140625" style="12" customWidth="1"/>
    <col min="2" max="2" width="14.7109375" style="37" customWidth="1"/>
    <col min="3" max="3" width="14.7109375" style="38" customWidth="1"/>
    <col min="4" max="6" width="14.57421875" style="38" customWidth="1"/>
    <col min="7" max="7" width="14.8515625" style="36" customWidth="1"/>
    <col min="8" max="8" width="0.2890625" style="36" customWidth="1"/>
    <col min="9" max="9" width="17.140625" style="11" customWidth="1"/>
    <col min="10" max="14" width="12.00390625" style="13" customWidth="1"/>
    <col min="15" max="15" width="12.00390625" style="71" customWidth="1"/>
    <col min="16" max="16" width="10.28125" style="13" customWidth="1"/>
    <col min="17" max="17" width="13.140625" style="13" customWidth="1"/>
    <col min="18" max="19" width="10.28125" style="13" customWidth="1"/>
    <col min="20" max="20" width="9.57421875" style="72" customWidth="1"/>
    <col min="21" max="16384" width="0" style="11" hidden="1" customWidth="1"/>
  </cols>
  <sheetData>
    <row r="1" spans="1:19" s="66" customFormat="1" ht="32.25" thickBot="1">
      <c r="A1" s="61" t="s">
        <v>261</v>
      </c>
      <c r="B1" s="60" t="s">
        <v>262</v>
      </c>
      <c r="C1" s="62" t="s">
        <v>270</v>
      </c>
      <c r="D1" s="63" t="s">
        <v>271</v>
      </c>
      <c r="E1" s="63" t="s">
        <v>272</v>
      </c>
      <c r="F1" s="64" t="s">
        <v>273</v>
      </c>
      <c r="G1" s="60" t="s">
        <v>278</v>
      </c>
      <c r="H1" s="60" t="s">
        <v>279</v>
      </c>
      <c r="I1" s="60" t="s">
        <v>263</v>
      </c>
      <c r="J1" s="62" t="s">
        <v>264</v>
      </c>
      <c r="K1" s="63" t="s">
        <v>265</v>
      </c>
      <c r="L1" s="63" t="s">
        <v>266</v>
      </c>
      <c r="M1" s="63" t="s">
        <v>267</v>
      </c>
      <c r="N1" s="63" t="s">
        <v>268</v>
      </c>
      <c r="O1" s="65" t="s">
        <v>269</v>
      </c>
      <c r="P1" s="63" t="s">
        <v>274</v>
      </c>
      <c r="Q1" s="63" t="s">
        <v>275</v>
      </c>
      <c r="R1" s="63" t="s">
        <v>276</v>
      </c>
      <c r="S1" s="64" t="s">
        <v>277</v>
      </c>
    </row>
    <row r="2" spans="1:20" ht="12.75" customHeight="1">
      <c r="A2" s="74"/>
      <c r="B2" s="59">
        <f>IF(A2="","",VLOOKUP(A2,'Names lookup'!$A$2:$C$166,3,FALSE))</f>
      </c>
      <c r="C2" s="75"/>
      <c r="D2" s="76"/>
      <c r="E2" s="76"/>
      <c r="F2" s="76"/>
      <c r="G2" s="70">
        <v>1</v>
      </c>
      <c r="H2" s="70" t="str">
        <f aca="true" t="shared" si="0" ref="H2:H10">A2&amp;"_"&amp;G2</f>
        <v>_1</v>
      </c>
      <c r="I2" s="88">
        <v>39716</v>
      </c>
      <c r="J2" s="77"/>
      <c r="K2" s="78"/>
      <c r="L2" s="78"/>
      <c r="M2" s="78"/>
      <c r="N2" s="78"/>
      <c r="O2" s="73">
        <f>IF($C$2="","",$C2-SUM(J2:N2))</f>
      </c>
      <c r="P2" s="80"/>
      <c r="Q2" s="80"/>
      <c r="R2" s="80"/>
      <c r="S2" s="81"/>
      <c r="T2" s="82"/>
    </row>
    <row r="3" spans="1:20" ht="12.75" customHeight="1">
      <c r="A3" s="58">
        <f>IF($A$2="","",$A$2)</f>
      </c>
      <c r="B3" s="59">
        <f>IF(A3="","",VLOOKUP(A3,'Names lookup'!$A$2:$C$166,3,FALSE))</f>
      </c>
      <c r="C3" s="67">
        <f>IF(C$2="","",C$2)</f>
      </c>
      <c r="D3" s="68">
        <f>IF(D$2="","",D$2)</f>
      </c>
      <c r="E3" s="68">
        <f>IF(E$2="","",E$2)</f>
      </c>
      <c r="F3" s="69">
        <f>IF(F$2="","",F$2)</f>
      </c>
      <c r="G3" s="70">
        <v>2</v>
      </c>
      <c r="H3" s="70" t="str">
        <f t="shared" si="0"/>
        <v>_2</v>
      </c>
      <c r="I3" s="88">
        <v>39723</v>
      </c>
      <c r="J3" s="77"/>
      <c r="K3" s="78"/>
      <c r="L3" s="78"/>
      <c r="M3" s="78"/>
      <c r="N3" s="78"/>
      <c r="O3" s="73">
        <f aca="true" t="shared" si="1" ref="O3:O16">IF($C$2="","",$C3-SUM(J3:N3))</f>
      </c>
      <c r="P3" s="80"/>
      <c r="Q3" s="80"/>
      <c r="R3" s="80"/>
      <c r="S3" s="81"/>
      <c r="T3" s="82"/>
    </row>
    <row r="4" spans="1:20" ht="12.75" customHeight="1">
      <c r="A4" s="58">
        <f aca="true" t="shared" si="2" ref="A4:A16">IF($A$2="","",$A$2)</f>
      </c>
      <c r="B4" s="59">
        <f>IF(A4="","",VLOOKUP(A4,'Names lookup'!$A$2:$C$166,3,FALSE))</f>
      </c>
      <c r="C4" s="67">
        <f aca="true" t="shared" si="3" ref="C4:F16">IF(C$2="","",C$2)</f>
      </c>
      <c r="D4" s="68">
        <f t="shared" si="3"/>
      </c>
      <c r="E4" s="68">
        <f t="shared" si="3"/>
      </c>
      <c r="F4" s="69">
        <f t="shared" si="3"/>
      </c>
      <c r="G4" s="70">
        <v>3</v>
      </c>
      <c r="H4" s="70" t="str">
        <f t="shared" si="0"/>
        <v>_3</v>
      </c>
      <c r="I4" s="88">
        <v>39730</v>
      </c>
      <c r="J4" s="77"/>
      <c r="K4" s="78"/>
      <c r="L4" s="78"/>
      <c r="M4" s="78"/>
      <c r="N4" s="78"/>
      <c r="O4" s="73">
        <f t="shared" si="1"/>
      </c>
      <c r="P4" s="80"/>
      <c r="Q4" s="80"/>
      <c r="R4" s="80"/>
      <c r="S4" s="81"/>
      <c r="T4" s="82"/>
    </row>
    <row r="5" spans="1:20" ht="12.75" customHeight="1">
      <c r="A5" s="58">
        <f t="shared" si="2"/>
      </c>
      <c r="B5" s="59">
        <f>IF(A5="","",VLOOKUP(A5,'Names lookup'!$A$2:$C$166,3,FALSE))</f>
      </c>
      <c r="C5" s="67">
        <f t="shared" si="3"/>
      </c>
      <c r="D5" s="68">
        <f t="shared" si="3"/>
      </c>
      <c r="E5" s="68">
        <f t="shared" si="3"/>
      </c>
      <c r="F5" s="69">
        <f t="shared" si="3"/>
      </c>
      <c r="G5" s="70">
        <v>4</v>
      </c>
      <c r="H5" s="70" t="str">
        <f t="shared" si="0"/>
        <v>_4</v>
      </c>
      <c r="I5" s="88">
        <v>39737</v>
      </c>
      <c r="J5" s="77"/>
      <c r="K5" s="78"/>
      <c r="L5" s="78"/>
      <c r="M5" s="78"/>
      <c r="N5" s="78"/>
      <c r="O5" s="73">
        <f t="shared" si="1"/>
      </c>
      <c r="P5" s="80"/>
      <c r="Q5" s="80"/>
      <c r="R5" s="80"/>
      <c r="S5" s="81"/>
      <c r="T5" s="82"/>
    </row>
    <row r="6" spans="1:20" ht="12.75" customHeight="1">
      <c r="A6" s="58">
        <f t="shared" si="2"/>
      </c>
      <c r="B6" s="59">
        <f>IF(A6="","",VLOOKUP(A6,'Names lookup'!$A$2:$C$166,3,FALSE))</f>
      </c>
      <c r="C6" s="67">
        <f t="shared" si="3"/>
      </c>
      <c r="D6" s="68">
        <f t="shared" si="3"/>
      </c>
      <c r="E6" s="68">
        <f t="shared" si="3"/>
      </c>
      <c r="F6" s="69">
        <f t="shared" si="3"/>
      </c>
      <c r="G6" s="70">
        <v>5</v>
      </c>
      <c r="H6" s="70" t="str">
        <f t="shared" si="0"/>
        <v>_5</v>
      </c>
      <c r="I6" s="88">
        <v>39744</v>
      </c>
      <c r="J6" s="77"/>
      <c r="K6" s="78"/>
      <c r="L6" s="78"/>
      <c r="M6" s="78"/>
      <c r="N6" s="78"/>
      <c r="O6" s="73">
        <f t="shared" si="1"/>
      </c>
      <c r="P6" s="80"/>
      <c r="Q6" s="80"/>
      <c r="R6" s="80"/>
      <c r="S6" s="81"/>
      <c r="T6" s="82"/>
    </row>
    <row r="7" spans="1:20" ht="12.75" customHeight="1">
      <c r="A7" s="58">
        <f t="shared" si="2"/>
      </c>
      <c r="B7" s="59">
        <f>IF(A7="","",VLOOKUP(A7,'Names lookup'!$A$2:$C$166,3,FALSE))</f>
      </c>
      <c r="C7" s="67">
        <f t="shared" si="3"/>
      </c>
      <c r="D7" s="68">
        <f t="shared" si="3"/>
      </c>
      <c r="E7" s="68">
        <f t="shared" si="3"/>
      </c>
      <c r="F7" s="69">
        <f t="shared" si="3"/>
      </c>
      <c r="G7" s="70">
        <v>6</v>
      </c>
      <c r="H7" s="70" t="str">
        <f t="shared" si="0"/>
        <v>_6</v>
      </c>
      <c r="I7" s="88">
        <v>39751</v>
      </c>
      <c r="J7" s="77"/>
      <c r="K7" s="78"/>
      <c r="L7" s="78"/>
      <c r="M7" s="78"/>
      <c r="N7" s="78"/>
      <c r="O7" s="73">
        <f t="shared" si="1"/>
      </c>
      <c r="P7" s="80"/>
      <c r="Q7" s="80"/>
      <c r="R7" s="80"/>
      <c r="S7" s="81"/>
      <c r="T7" s="82"/>
    </row>
    <row r="8" spans="1:20" ht="12.75" customHeight="1">
      <c r="A8" s="58">
        <f t="shared" si="2"/>
      </c>
      <c r="B8" s="59">
        <f>IF(A8="","",VLOOKUP(A8,'Names lookup'!$A$2:$C$166,3,FALSE))</f>
      </c>
      <c r="C8" s="67">
        <f t="shared" si="3"/>
      </c>
      <c r="D8" s="68">
        <f t="shared" si="3"/>
      </c>
      <c r="E8" s="68">
        <f t="shared" si="3"/>
      </c>
      <c r="F8" s="69">
        <f t="shared" si="3"/>
      </c>
      <c r="G8" s="70">
        <v>7</v>
      </c>
      <c r="H8" s="70" t="str">
        <f t="shared" si="0"/>
        <v>_7</v>
      </c>
      <c r="I8" s="88">
        <v>39758</v>
      </c>
      <c r="J8" s="77"/>
      <c r="K8" s="78"/>
      <c r="L8" s="78"/>
      <c r="M8" s="78"/>
      <c r="N8" s="78"/>
      <c r="O8" s="73">
        <f t="shared" si="1"/>
      </c>
      <c r="P8" s="80"/>
      <c r="Q8" s="80"/>
      <c r="R8" s="80"/>
      <c r="S8" s="81"/>
      <c r="T8" s="82"/>
    </row>
    <row r="9" spans="1:20" ht="12.75" customHeight="1">
      <c r="A9" s="58">
        <f t="shared" si="2"/>
      </c>
      <c r="B9" s="59">
        <f>IF(A9="","",VLOOKUP(A9,'Names lookup'!$A$2:$C$166,3,FALSE))</f>
      </c>
      <c r="C9" s="67">
        <f t="shared" si="3"/>
      </c>
      <c r="D9" s="68">
        <f t="shared" si="3"/>
      </c>
      <c r="E9" s="68">
        <f t="shared" si="3"/>
      </c>
      <c r="F9" s="69">
        <f t="shared" si="3"/>
      </c>
      <c r="G9" s="70">
        <v>8</v>
      </c>
      <c r="H9" s="70" t="str">
        <f t="shared" si="0"/>
        <v>_8</v>
      </c>
      <c r="I9" s="88">
        <v>39765</v>
      </c>
      <c r="J9" s="77"/>
      <c r="K9" s="78"/>
      <c r="L9" s="78"/>
      <c r="M9" s="78"/>
      <c r="N9" s="78"/>
      <c r="O9" s="73">
        <f t="shared" si="1"/>
      </c>
      <c r="P9" s="80"/>
      <c r="Q9" s="80"/>
      <c r="R9" s="80"/>
      <c r="S9" s="81"/>
      <c r="T9" s="82"/>
    </row>
    <row r="10" spans="1:20" ht="12.75" customHeight="1">
      <c r="A10" s="58">
        <f t="shared" si="2"/>
      </c>
      <c r="B10" s="59">
        <f>IF(A10="","",VLOOKUP(A10,'Names lookup'!$A$2:$C$166,3,FALSE))</f>
      </c>
      <c r="C10" s="67">
        <f t="shared" si="3"/>
      </c>
      <c r="D10" s="68">
        <f t="shared" si="3"/>
      </c>
      <c r="E10" s="68">
        <f t="shared" si="3"/>
      </c>
      <c r="F10" s="69">
        <f t="shared" si="3"/>
      </c>
      <c r="G10" s="70">
        <v>9</v>
      </c>
      <c r="H10" s="70" t="str">
        <f t="shared" si="0"/>
        <v>_9</v>
      </c>
      <c r="I10" s="88">
        <v>39772</v>
      </c>
      <c r="J10" s="77"/>
      <c r="K10" s="78"/>
      <c r="L10" s="78"/>
      <c r="M10" s="78"/>
      <c r="N10" s="78"/>
      <c r="O10" s="73">
        <f t="shared" si="1"/>
      </c>
      <c r="P10" s="80"/>
      <c r="Q10" s="80"/>
      <c r="R10" s="80"/>
      <c r="S10" s="81"/>
      <c r="T10" s="82"/>
    </row>
    <row r="11" spans="1:20" ht="12.75" customHeight="1">
      <c r="A11" s="58">
        <f t="shared" si="2"/>
      </c>
      <c r="B11" s="59">
        <f>IF(A11="","",VLOOKUP(A11,'Names lookup'!$A$2:$C$166,3,FALSE))</f>
      </c>
      <c r="C11" s="67">
        <f t="shared" si="3"/>
      </c>
      <c r="D11" s="68">
        <f t="shared" si="3"/>
      </c>
      <c r="E11" s="68">
        <f t="shared" si="3"/>
      </c>
      <c r="F11" s="69">
        <f t="shared" si="3"/>
      </c>
      <c r="G11" s="70">
        <v>10</v>
      </c>
      <c r="H11" s="70" t="str">
        <f aca="true" t="shared" si="4" ref="H11:H16">A11&amp;"_"&amp;G11</f>
        <v>_10</v>
      </c>
      <c r="I11" s="88">
        <v>39779</v>
      </c>
      <c r="J11" s="77"/>
      <c r="K11" s="78"/>
      <c r="L11" s="78"/>
      <c r="M11" s="78"/>
      <c r="N11" s="78"/>
      <c r="O11" s="73">
        <f t="shared" si="1"/>
      </c>
      <c r="P11" s="80"/>
      <c r="Q11" s="80"/>
      <c r="R11" s="80"/>
      <c r="S11" s="81"/>
      <c r="T11" s="82"/>
    </row>
    <row r="12" spans="1:20" ht="12.75" customHeight="1">
      <c r="A12" s="58">
        <f t="shared" si="2"/>
      </c>
      <c r="B12" s="59">
        <f>IF(A12="","",VLOOKUP(A12,'Names lookup'!$A$2:$C$166,3,FALSE))</f>
      </c>
      <c r="C12" s="67">
        <f t="shared" si="3"/>
      </c>
      <c r="D12" s="68">
        <f t="shared" si="3"/>
      </c>
      <c r="E12" s="68">
        <f t="shared" si="3"/>
      </c>
      <c r="F12" s="69">
        <f t="shared" si="3"/>
      </c>
      <c r="G12" s="70">
        <v>11</v>
      </c>
      <c r="H12" s="70" t="str">
        <f t="shared" si="4"/>
        <v>_11</v>
      </c>
      <c r="I12" s="88">
        <v>39786</v>
      </c>
      <c r="J12" s="77"/>
      <c r="K12" s="78"/>
      <c r="L12" s="78"/>
      <c r="M12" s="78"/>
      <c r="N12" s="78"/>
      <c r="O12" s="73">
        <f t="shared" si="1"/>
      </c>
      <c r="P12" s="80"/>
      <c r="Q12" s="80"/>
      <c r="R12" s="80"/>
      <c r="S12" s="81"/>
      <c r="T12" s="82"/>
    </row>
    <row r="13" spans="1:20" ht="12.75" customHeight="1">
      <c r="A13" s="58">
        <f t="shared" si="2"/>
      </c>
      <c r="B13" s="59">
        <f>IF(A13="","",VLOOKUP(A13,'Names lookup'!$A$2:$C$166,3,FALSE))</f>
      </c>
      <c r="C13" s="67">
        <f t="shared" si="3"/>
      </c>
      <c r="D13" s="68">
        <f t="shared" si="3"/>
      </c>
      <c r="E13" s="68">
        <f t="shared" si="3"/>
      </c>
      <c r="F13" s="69">
        <f t="shared" si="3"/>
      </c>
      <c r="G13" s="70">
        <v>12</v>
      </c>
      <c r="H13" s="70" t="str">
        <f t="shared" si="4"/>
        <v>_12</v>
      </c>
      <c r="I13" s="88">
        <v>39793</v>
      </c>
      <c r="J13" s="77"/>
      <c r="K13" s="78"/>
      <c r="L13" s="78"/>
      <c r="M13" s="78"/>
      <c r="N13" s="78"/>
      <c r="O13" s="73">
        <f t="shared" si="1"/>
      </c>
      <c r="P13" s="80"/>
      <c r="Q13" s="80"/>
      <c r="R13" s="80"/>
      <c r="S13" s="81"/>
      <c r="T13" s="82"/>
    </row>
    <row r="14" spans="1:20" ht="12.75" customHeight="1">
      <c r="A14" s="58">
        <f t="shared" si="2"/>
      </c>
      <c r="B14" s="59">
        <f>IF(A14="","",VLOOKUP(A14,'Names lookup'!$A$2:$C$166,3,FALSE))</f>
      </c>
      <c r="C14" s="67">
        <f t="shared" si="3"/>
      </c>
      <c r="D14" s="68">
        <f t="shared" si="3"/>
      </c>
      <c r="E14" s="68">
        <f t="shared" si="3"/>
      </c>
      <c r="F14" s="69">
        <f t="shared" si="3"/>
      </c>
      <c r="G14" s="70">
        <v>13</v>
      </c>
      <c r="H14" s="70" t="str">
        <f t="shared" si="4"/>
        <v>_13</v>
      </c>
      <c r="I14" s="88">
        <v>39800</v>
      </c>
      <c r="J14" s="77"/>
      <c r="K14" s="78"/>
      <c r="L14" s="78"/>
      <c r="M14" s="78"/>
      <c r="N14" s="78"/>
      <c r="O14" s="73">
        <f>IF($C$2="","",$C14-SUM(J14:N14))</f>
      </c>
      <c r="P14" s="80"/>
      <c r="Q14" s="80"/>
      <c r="R14" s="80"/>
      <c r="S14" s="81"/>
      <c r="T14" s="82"/>
    </row>
    <row r="15" spans="1:20" ht="12.75" customHeight="1">
      <c r="A15" s="58">
        <f t="shared" si="2"/>
      </c>
      <c r="B15" s="59">
        <f>IF(A15="","",VLOOKUP(A15,'Names lookup'!$A$2:$C$166,3,FALSE))</f>
      </c>
      <c r="C15" s="67">
        <f t="shared" si="3"/>
      </c>
      <c r="D15" s="68">
        <f t="shared" si="3"/>
      </c>
      <c r="E15" s="68">
        <f t="shared" si="3"/>
      </c>
      <c r="F15" s="69">
        <f t="shared" si="3"/>
      </c>
      <c r="G15" s="70">
        <v>14</v>
      </c>
      <c r="H15" s="70" t="str">
        <f t="shared" si="4"/>
        <v>_14</v>
      </c>
      <c r="I15" s="88">
        <v>39455</v>
      </c>
      <c r="J15" s="79"/>
      <c r="K15" s="78"/>
      <c r="L15" s="78"/>
      <c r="M15" s="78"/>
      <c r="N15" s="78"/>
      <c r="O15" s="73">
        <f t="shared" si="1"/>
      </c>
      <c r="P15" s="80"/>
      <c r="Q15" s="80"/>
      <c r="R15" s="80"/>
      <c r="S15" s="81"/>
      <c r="T15" s="82"/>
    </row>
    <row r="16" spans="1:20" ht="12.75" customHeight="1">
      <c r="A16" s="58">
        <f t="shared" si="2"/>
      </c>
      <c r="B16" s="59">
        <f>IF(A16="","",VLOOKUP(A16,'Names lookup'!$A$2:$C$166,3,FALSE))</f>
      </c>
      <c r="C16" s="67">
        <f t="shared" si="3"/>
      </c>
      <c r="D16" s="68">
        <f t="shared" si="3"/>
      </c>
      <c r="E16" s="68">
        <f t="shared" si="3"/>
      </c>
      <c r="F16" s="69">
        <f t="shared" si="3"/>
      </c>
      <c r="G16" s="70">
        <v>15</v>
      </c>
      <c r="H16" s="70" t="str">
        <f t="shared" si="4"/>
        <v>_15</v>
      </c>
      <c r="I16" s="88">
        <v>39828</v>
      </c>
      <c r="J16" s="79"/>
      <c r="K16" s="78"/>
      <c r="L16" s="78"/>
      <c r="M16" s="78"/>
      <c r="N16" s="78"/>
      <c r="O16" s="73">
        <f t="shared" si="1"/>
      </c>
      <c r="P16" s="80"/>
      <c r="Q16" s="80"/>
      <c r="R16" s="80"/>
      <c r="S16" s="81"/>
      <c r="T16" s="82"/>
    </row>
    <row r="17" spans="1:19" s="82" customFormat="1" ht="3" customHeight="1">
      <c r="A17" s="83"/>
      <c r="B17" s="84"/>
      <c r="C17" s="84"/>
      <c r="D17" s="84"/>
      <c r="E17" s="84"/>
      <c r="F17" s="84"/>
      <c r="G17" s="85"/>
      <c r="H17" s="85"/>
      <c r="I17" s="86"/>
      <c r="J17" s="85"/>
      <c r="K17" s="85"/>
      <c r="L17" s="85"/>
      <c r="M17" s="85"/>
      <c r="N17" s="85"/>
      <c r="O17" s="85"/>
      <c r="P17" s="85"/>
      <c r="Q17" s="85"/>
      <c r="R17" s="85"/>
      <c r="S17" s="85"/>
    </row>
    <row r="18" spans="1:19" s="82" customFormat="1" ht="18.75" customHeight="1" hidden="1">
      <c r="A18" s="83"/>
      <c r="B18" s="84"/>
      <c r="C18" s="84"/>
      <c r="D18" s="84"/>
      <c r="E18" s="84"/>
      <c r="F18" s="84"/>
      <c r="G18" s="85"/>
      <c r="H18" s="85"/>
      <c r="I18" s="86"/>
      <c r="J18" s="85"/>
      <c r="K18" s="85"/>
      <c r="L18" s="85"/>
      <c r="M18" s="85"/>
      <c r="N18" s="85"/>
      <c r="O18" s="85"/>
      <c r="P18" s="85"/>
      <c r="Q18" s="85"/>
      <c r="R18" s="85"/>
      <c r="S18" s="85"/>
    </row>
    <row r="19" spans="1:19" s="82" customFormat="1" ht="18.75" customHeight="1" hidden="1">
      <c r="A19" s="87"/>
      <c r="C19" s="87"/>
      <c r="D19" s="84"/>
      <c r="E19" s="84"/>
      <c r="F19" s="84"/>
      <c r="G19" s="85"/>
      <c r="H19" s="85"/>
      <c r="I19" s="86"/>
      <c r="J19" s="85"/>
      <c r="K19" s="85"/>
      <c r="L19" s="85"/>
      <c r="M19" s="85"/>
      <c r="N19" s="85"/>
      <c r="O19" s="85"/>
      <c r="P19" s="85"/>
      <c r="Q19" s="85"/>
      <c r="R19" s="85"/>
      <c r="S19" s="85"/>
    </row>
    <row r="20" spans="1:19" s="82" customFormat="1" ht="18.75" customHeight="1" hidden="1">
      <c r="A20" s="87"/>
      <c r="C20" s="87"/>
      <c r="D20" s="84"/>
      <c r="E20" s="84"/>
      <c r="F20" s="84"/>
      <c r="G20" s="85"/>
      <c r="H20" s="85"/>
      <c r="I20" s="86"/>
      <c r="J20" s="85"/>
      <c r="K20" s="85"/>
      <c r="L20" s="85"/>
      <c r="M20" s="85"/>
      <c r="N20" s="85"/>
      <c r="O20" s="85"/>
      <c r="P20" s="85"/>
      <c r="Q20" s="85"/>
      <c r="R20" s="85"/>
      <c r="S20" s="85"/>
    </row>
    <row r="21" spans="1:19" s="82" customFormat="1" ht="18.75" customHeight="1" hidden="1">
      <c r="A21" s="87"/>
      <c r="C21" s="87"/>
      <c r="D21" s="84"/>
      <c r="E21" s="84"/>
      <c r="F21" s="84"/>
      <c r="G21" s="85"/>
      <c r="H21" s="85"/>
      <c r="I21" s="86"/>
      <c r="J21" s="85"/>
      <c r="K21" s="85"/>
      <c r="L21" s="85"/>
      <c r="M21" s="85"/>
      <c r="N21" s="85"/>
      <c r="O21" s="85"/>
      <c r="P21" s="85"/>
      <c r="Q21" s="85"/>
      <c r="R21" s="85"/>
      <c r="S21" s="85"/>
    </row>
    <row r="22" spans="1:19" s="82" customFormat="1" ht="18.75" customHeight="1" hidden="1">
      <c r="A22" s="87"/>
      <c r="C22" s="87"/>
      <c r="D22" s="84"/>
      <c r="E22" s="84"/>
      <c r="F22" s="84"/>
      <c r="G22" s="85"/>
      <c r="H22" s="85"/>
      <c r="I22" s="86"/>
      <c r="J22" s="85"/>
      <c r="K22" s="85"/>
      <c r="L22" s="85"/>
      <c r="M22" s="85"/>
      <c r="N22" s="85"/>
      <c r="O22" s="85"/>
      <c r="P22" s="85"/>
      <c r="Q22" s="85"/>
      <c r="R22" s="85"/>
      <c r="S22" s="85"/>
    </row>
    <row r="23" spans="1:19" s="82" customFormat="1" ht="18.75" customHeight="1" hidden="1">
      <c r="A23" s="87"/>
      <c r="C23" s="87"/>
      <c r="D23" s="84"/>
      <c r="E23" s="84"/>
      <c r="F23" s="84"/>
      <c r="G23" s="85"/>
      <c r="H23" s="85"/>
      <c r="J23" s="85"/>
      <c r="K23" s="85"/>
      <c r="L23" s="85"/>
      <c r="M23" s="85"/>
      <c r="N23" s="85"/>
      <c r="O23" s="85"/>
      <c r="P23" s="85"/>
      <c r="Q23" s="85"/>
      <c r="R23" s="85"/>
      <c r="S23" s="85"/>
    </row>
    <row r="24" spans="1:19" s="82" customFormat="1" ht="18.75" customHeight="1" hidden="1">
      <c r="A24" s="87"/>
      <c r="C24" s="87"/>
      <c r="D24" s="84"/>
      <c r="E24" s="84"/>
      <c r="F24" s="84"/>
      <c r="G24" s="85"/>
      <c r="H24" s="85"/>
      <c r="J24" s="85"/>
      <c r="K24" s="85"/>
      <c r="L24" s="85"/>
      <c r="M24" s="85"/>
      <c r="N24" s="85"/>
      <c r="O24" s="85"/>
      <c r="P24" s="85"/>
      <c r="Q24" s="85"/>
      <c r="R24" s="85"/>
      <c r="S24" s="85"/>
    </row>
    <row r="25" spans="1:19" s="82" customFormat="1" ht="18.75" customHeight="1" hidden="1">
      <c r="A25" s="87"/>
      <c r="C25" s="87"/>
      <c r="D25" s="87"/>
      <c r="E25" s="87"/>
      <c r="F25" s="87"/>
      <c r="G25" s="85"/>
      <c r="H25" s="85"/>
      <c r="J25" s="85"/>
      <c r="K25" s="85"/>
      <c r="L25" s="85"/>
      <c r="M25" s="85"/>
      <c r="N25" s="85"/>
      <c r="O25" s="85"/>
      <c r="P25" s="85"/>
      <c r="Q25" s="85"/>
      <c r="R25" s="85"/>
      <c r="S25" s="85"/>
    </row>
    <row r="26" spans="1:19" s="82" customFormat="1" ht="18.75" customHeight="1" hidden="1">
      <c r="A26" s="87"/>
      <c r="C26" s="87"/>
      <c r="D26" s="84"/>
      <c r="E26" s="84"/>
      <c r="F26" s="84"/>
      <c r="G26" s="85"/>
      <c r="H26" s="85"/>
      <c r="J26" s="85"/>
      <c r="K26" s="85"/>
      <c r="L26" s="85"/>
      <c r="M26" s="85"/>
      <c r="N26" s="85"/>
      <c r="O26" s="85"/>
      <c r="P26" s="85"/>
      <c r="Q26" s="85"/>
      <c r="R26" s="85"/>
      <c r="S26" s="85"/>
    </row>
    <row r="27" spans="1:19" s="82" customFormat="1" ht="18.75" customHeight="1" hidden="1">
      <c r="A27" s="87"/>
      <c r="C27" s="87"/>
      <c r="D27" s="84"/>
      <c r="E27" s="84"/>
      <c r="F27" s="84"/>
      <c r="G27" s="85"/>
      <c r="H27" s="85"/>
      <c r="J27" s="85"/>
      <c r="K27" s="85"/>
      <c r="L27" s="85"/>
      <c r="M27" s="85"/>
      <c r="N27" s="85"/>
      <c r="O27" s="85"/>
      <c r="P27" s="85"/>
      <c r="Q27" s="85"/>
      <c r="R27" s="85"/>
      <c r="S27" s="85"/>
    </row>
    <row r="28" ht="12.75" hidden="1"/>
  </sheetData>
  <sheetProtection password="EF0C" sheet="1" objects="1" scenarios="1" selectLockedCells="1"/>
  <conditionalFormatting sqref="P12:S14 P3:S10 J3:N4 J6:J14 K5:N15">
    <cfRule type="expression" priority="1" dxfId="0" stopIfTrue="1">
      <formula>AND(J3&lt;J2,NOT(J3=""))</formula>
    </cfRule>
  </conditionalFormatting>
  <conditionalFormatting sqref="P11:S11">
    <cfRule type="expression" priority="2" dxfId="0" stopIfTrue="1">
      <formula>AND(P11&lt;P3,NOT(P11=""))</formula>
    </cfRule>
  </conditionalFormatting>
  <conditionalFormatting sqref="P16:S16 K16:N16">
    <cfRule type="expression" priority="3" dxfId="0" stopIfTrue="1">
      <formula>AND(K16&lt;K10,NOT(K16=""))</formula>
    </cfRule>
  </conditionalFormatting>
  <conditionalFormatting sqref="P15:S15 J16">
    <cfRule type="expression" priority="4" dxfId="0" stopIfTrue="1">
      <formula>AND(J15&lt;J10,NOT(J15=""))</formula>
    </cfRule>
  </conditionalFormatting>
  <conditionalFormatting sqref="J5">
    <cfRule type="expression" priority="5" dxfId="0" stopIfTrue="1">
      <formula>AND(J5&lt;J3,NOT(J5=""))</formula>
    </cfRule>
  </conditionalFormatting>
  <conditionalFormatting sqref="J15">
    <cfRule type="expression" priority="6" dxfId="0" stopIfTrue="1">
      <formula>AND(J15&lt;J11,NOT(J15=""))</formula>
    </cfRule>
  </conditionalFormatting>
  <printOptions/>
  <pageMargins left="0.75" right="0.75" top="1" bottom="1" header="0.5" footer="0.5"/>
  <pageSetup horizontalDpi="600" verticalDpi="600" orientation="portrait" paperSize="9" r:id="rId1"/>
  <ignoredErrors>
    <ignoredError sqref="O2:O11 O12:O15 O16" formulaRange="1"/>
  </ignoredErrors>
</worksheet>
</file>

<file path=xl/worksheets/sheet3.xml><?xml version="1.0" encoding="utf-8"?>
<worksheet xmlns="http://schemas.openxmlformats.org/spreadsheetml/2006/main" xmlns:r="http://schemas.openxmlformats.org/officeDocument/2006/relationships">
  <sheetPr codeName="Sheet2">
    <tabColor indexed="42"/>
  </sheetPr>
  <dimension ref="A1:N21"/>
  <sheetViews>
    <sheetView workbookViewId="0" topLeftCell="A1">
      <pane ySplit="1" topLeftCell="BM2" activePane="bottomLeft" state="frozen"/>
      <selection pane="topLeft" activeCell="A1" sqref="A1"/>
      <selection pane="bottomLeft" activeCell="A2" sqref="A2"/>
    </sheetView>
  </sheetViews>
  <sheetFormatPr defaultColWidth="9.140625" defaultRowHeight="12.75"/>
  <cols>
    <col min="1" max="1" width="7.421875" style="0" customWidth="1"/>
    <col min="2" max="2" width="9.57421875" style="0" bestFit="1" customWidth="1"/>
    <col min="3" max="3" width="17.421875" style="0" bestFit="1" customWidth="1"/>
    <col min="4" max="9" width="14.28125" style="0" customWidth="1"/>
    <col min="10" max="10" width="14.00390625" style="0" customWidth="1"/>
    <col min="11" max="14" width="13.00390625" style="0" customWidth="1"/>
  </cols>
  <sheetData>
    <row r="1" spans="1:3" s="33" customFormat="1" ht="25.5" customHeight="1" thickBot="1">
      <c r="A1" s="35" t="s">
        <v>292</v>
      </c>
      <c r="B1" s="32">
        <f>'Data Entry Sheet'!$A$2</f>
        <v>0</v>
      </c>
      <c r="C1" s="34" t="e">
        <f>VLOOKUP(B1,'Names lookup'!A2:C175,3,FALSE)</f>
        <v>#N/A</v>
      </c>
    </row>
    <row r="2" ht="3.75" customHeight="1" thickBot="1"/>
    <row r="3" spans="2:14" ht="12.75">
      <c r="B3" s="110" t="s">
        <v>1</v>
      </c>
      <c r="C3" s="108" t="s">
        <v>0</v>
      </c>
      <c r="D3" s="107" t="s">
        <v>8</v>
      </c>
      <c r="E3" s="105"/>
      <c r="F3" s="105"/>
      <c r="G3" s="105"/>
      <c r="H3" s="105"/>
      <c r="I3" s="106"/>
      <c r="J3" s="112" t="s">
        <v>9</v>
      </c>
      <c r="K3" s="104" t="s">
        <v>280</v>
      </c>
      <c r="L3" s="105"/>
      <c r="M3" s="105"/>
      <c r="N3" s="106"/>
    </row>
    <row r="4" spans="2:14" ht="25.5" customHeight="1" thickBot="1">
      <c r="B4" s="111"/>
      <c r="C4" s="109"/>
      <c r="D4" s="5" t="s">
        <v>2</v>
      </c>
      <c r="E4" s="6" t="s">
        <v>3</v>
      </c>
      <c r="F4" s="6" t="s">
        <v>4</v>
      </c>
      <c r="G4" s="6" t="s">
        <v>7</v>
      </c>
      <c r="H4" s="6" t="s">
        <v>5</v>
      </c>
      <c r="I4" s="7" t="s">
        <v>6</v>
      </c>
      <c r="J4" s="113"/>
      <c r="K4" s="24" t="s">
        <v>281</v>
      </c>
      <c r="L4" s="25" t="s">
        <v>282</v>
      </c>
      <c r="M4" s="26" t="s">
        <v>283</v>
      </c>
      <c r="N4" s="25" t="s">
        <v>284</v>
      </c>
    </row>
    <row r="5" spans="2:14" ht="12.75">
      <c r="B5" s="48">
        <v>1</v>
      </c>
      <c r="C5" s="49" t="e">
        <f>VLOOKUP(($B$1&amp;"_"&amp;$B5),'Data Entry Sheet'!$H$2:$S$16,2,FALSE)</f>
        <v>#N/A</v>
      </c>
      <c r="D5" s="50" t="e">
        <f>VLOOKUP(($B$1&amp;"_"&amp;$B5),'Data Entry Sheet'!$H$2:$S$16,3,FALSE)</f>
        <v>#N/A</v>
      </c>
      <c r="E5" s="51" t="e">
        <f>VLOOKUP(($B$1&amp;"_"&amp;$B5),'Data Entry Sheet'!$H$2:$S$16,4,FALSE)</f>
        <v>#N/A</v>
      </c>
      <c r="F5" s="51" t="e">
        <f>VLOOKUP(($B$1&amp;"_"&amp;$B5),'Data Entry Sheet'!$H$2:$S$16,5,FALSE)</f>
        <v>#N/A</v>
      </c>
      <c r="G5" s="51" t="e">
        <f>VLOOKUP(($B$1&amp;"_"&amp;$B5),'Data Entry Sheet'!$H$2:$S$16,6,FALSE)</f>
        <v>#N/A</v>
      </c>
      <c r="H5" s="51" t="e">
        <f>VLOOKUP(($B$1&amp;"_"&amp;$B5),'Data Entry Sheet'!$H$2:$S$16,7,FALSE)</f>
        <v>#N/A</v>
      </c>
      <c r="I5" s="52" t="e">
        <f>VLOOKUP(($B$1&amp;"_"&amp;$B5),'Data Entry Sheet'!$H$2:$S$16,8,FALSE)</f>
        <v>#N/A</v>
      </c>
      <c r="J5" s="17" t="e">
        <f>IF($D5=0,"",$D5/($D5+$G5+$I5))</f>
        <v>#N/A</v>
      </c>
      <c r="K5" s="48" t="e">
        <f>VLOOKUP(($B$1&amp;"_"&amp;$B5),'Data Entry Sheet'!$H$2:$S$16,9,FALSE)</f>
        <v>#N/A</v>
      </c>
      <c r="L5" s="53" t="e">
        <f>VLOOKUP(($B$1&amp;"_"&amp;$B5),'Data Entry Sheet'!$H$2:$S$16,10,FALSE)</f>
        <v>#N/A</v>
      </c>
      <c r="M5" s="54" t="e">
        <f>VLOOKUP(($B$1&amp;"_"&amp;$B5),'Data Entry Sheet'!$H$2:$S$16,11,FALSE)</f>
        <v>#N/A</v>
      </c>
      <c r="N5" s="53" t="e">
        <f>VLOOKUP(($B$1&amp;"_"&amp;$B5),'Data Entry Sheet'!$H$2:$S$16,12,FALSE)</f>
        <v>#N/A</v>
      </c>
    </row>
    <row r="6" spans="2:14" ht="12.75">
      <c r="B6" s="1">
        <v>2</v>
      </c>
      <c r="C6" s="3" t="e">
        <f>VLOOKUP(($B$1&amp;"_"&amp;$B6),'Data Entry Sheet'!$H$2:$S$16,2,FALSE)</f>
        <v>#N/A</v>
      </c>
      <c r="D6" s="14" t="e">
        <f>VLOOKUP(($B$1&amp;"_"&amp;$B6),'Data Entry Sheet'!$H$2:$S$16,3,FALSE)</f>
        <v>#N/A</v>
      </c>
      <c r="E6" s="15" t="e">
        <f>VLOOKUP(($B$1&amp;"_"&amp;$B6),'Data Entry Sheet'!$H$2:$S$16,4,FALSE)</f>
        <v>#N/A</v>
      </c>
      <c r="F6" s="15" t="e">
        <f>VLOOKUP(($B$1&amp;"_"&amp;$B6),'Data Entry Sheet'!$H$2:$S$16,5,FALSE)</f>
        <v>#N/A</v>
      </c>
      <c r="G6" s="15" t="e">
        <f>VLOOKUP(($B$1&amp;"_"&amp;$B6),'Data Entry Sheet'!$H$2:$S$16,6,FALSE)</f>
        <v>#N/A</v>
      </c>
      <c r="H6" s="15" t="e">
        <f>VLOOKUP(($B$1&amp;"_"&amp;$B6),'Data Entry Sheet'!$H$2:$S$16,7,FALSE)</f>
        <v>#N/A</v>
      </c>
      <c r="I6" s="16" t="e">
        <f>VLOOKUP(($B$1&amp;"_"&amp;$B6),'Data Entry Sheet'!$H$2:$S$59993,8,FALSE)</f>
        <v>#N/A</v>
      </c>
      <c r="J6" s="18" t="e">
        <f aca="true" t="shared" si="0" ref="J6:J19">IF($D6=0,"",$D6/($D6+$G6+$I6))</f>
        <v>#N/A</v>
      </c>
      <c r="K6" s="1" t="e">
        <f>VLOOKUP(($B$1&amp;"_"&amp;$B6),'Data Entry Sheet'!$H$2:$S$59993,9,FALSE)</f>
        <v>#N/A</v>
      </c>
      <c r="L6" s="20" t="e">
        <f>VLOOKUP(($B$1&amp;"_"&amp;$B6),'Data Entry Sheet'!$H$2:$S$59993,10,FALSE)</f>
        <v>#N/A</v>
      </c>
      <c r="M6" s="22" t="e">
        <f>VLOOKUP(($B$1&amp;"_"&amp;$B6),'Data Entry Sheet'!$H$2:$S$59993,11,FALSE)</f>
        <v>#N/A</v>
      </c>
      <c r="N6" s="20" t="e">
        <f>VLOOKUP(($B$1&amp;"_"&amp;$B6),'Data Entry Sheet'!$H$2:$S$59993,12,FALSE)</f>
        <v>#N/A</v>
      </c>
    </row>
    <row r="7" spans="2:14" ht="12.75">
      <c r="B7" s="1">
        <v>3</v>
      </c>
      <c r="C7" s="3" t="e">
        <f>VLOOKUP(($B$1&amp;"_"&amp;$B7),'Data Entry Sheet'!$H$2:$S$16,2,FALSE)</f>
        <v>#N/A</v>
      </c>
      <c r="D7" s="14" t="e">
        <f>VLOOKUP(($B$1&amp;"_"&amp;$B7),'Data Entry Sheet'!$H$2:$S$16,3,FALSE)</f>
        <v>#N/A</v>
      </c>
      <c r="E7" s="15" t="e">
        <f>VLOOKUP(($B$1&amp;"_"&amp;$B7),'Data Entry Sheet'!$H$2:$S$16,4,FALSE)</f>
        <v>#N/A</v>
      </c>
      <c r="F7" s="15" t="e">
        <f>VLOOKUP(($B$1&amp;"_"&amp;$B7),'Data Entry Sheet'!$H$2:$S$16,5,FALSE)</f>
        <v>#N/A</v>
      </c>
      <c r="G7" s="15" t="e">
        <f>VLOOKUP(($B$1&amp;"_"&amp;$B7),'Data Entry Sheet'!$H$2:$S$16,6,FALSE)</f>
        <v>#N/A</v>
      </c>
      <c r="H7" s="15" t="e">
        <f>VLOOKUP(($B$1&amp;"_"&amp;$B7),'Data Entry Sheet'!$H$2:$S$16,7,FALSE)</f>
        <v>#N/A</v>
      </c>
      <c r="I7" s="16" t="e">
        <f>VLOOKUP(($B$1&amp;"_"&amp;$B7),'Data Entry Sheet'!$H$2:$S$59993,8,FALSE)</f>
        <v>#N/A</v>
      </c>
      <c r="J7" s="18" t="e">
        <f t="shared" si="0"/>
        <v>#N/A</v>
      </c>
      <c r="K7" s="1" t="e">
        <f>VLOOKUP(($B$1&amp;"_"&amp;$B7),'Data Entry Sheet'!$H$2:$S$59993,9,FALSE)</f>
        <v>#N/A</v>
      </c>
      <c r="L7" s="20" t="e">
        <f>VLOOKUP(($B$1&amp;"_"&amp;$B7),'Data Entry Sheet'!$H$2:$S$59993,10,FALSE)</f>
        <v>#N/A</v>
      </c>
      <c r="M7" s="22" t="e">
        <f>VLOOKUP(($B$1&amp;"_"&amp;$B7),'Data Entry Sheet'!$H$2:$S$59993,11,FALSE)</f>
        <v>#N/A</v>
      </c>
      <c r="N7" s="20" t="e">
        <f>VLOOKUP(($B$1&amp;"_"&amp;$B7),'Data Entry Sheet'!$H$2:$S$59993,12,FALSE)</f>
        <v>#N/A</v>
      </c>
    </row>
    <row r="8" spans="2:14" ht="12.75">
      <c r="B8" s="1">
        <v>4</v>
      </c>
      <c r="C8" s="3" t="e">
        <f>VLOOKUP(($B$1&amp;"_"&amp;$B8),'Data Entry Sheet'!$H$2:$S$16,2,FALSE)</f>
        <v>#N/A</v>
      </c>
      <c r="D8" s="14" t="e">
        <f>VLOOKUP(($B$1&amp;"_"&amp;$B8),'Data Entry Sheet'!$H$2:$S$16,3,FALSE)</f>
        <v>#N/A</v>
      </c>
      <c r="E8" s="15" t="e">
        <f>VLOOKUP(($B$1&amp;"_"&amp;$B8),'Data Entry Sheet'!$H$2:$S$16,4,FALSE)</f>
        <v>#N/A</v>
      </c>
      <c r="F8" s="15" t="e">
        <f>VLOOKUP(($B$1&amp;"_"&amp;$B8),'Data Entry Sheet'!$H$2:$S$16,5,FALSE)</f>
        <v>#N/A</v>
      </c>
      <c r="G8" s="15" t="e">
        <f>VLOOKUP(($B$1&amp;"_"&amp;$B8),'Data Entry Sheet'!$H$2:$S$16,6,FALSE)</f>
        <v>#N/A</v>
      </c>
      <c r="H8" s="15" t="e">
        <f>VLOOKUP(($B$1&amp;"_"&amp;$B8),'Data Entry Sheet'!$H$2:$S$16,7,FALSE)</f>
        <v>#N/A</v>
      </c>
      <c r="I8" s="16" t="e">
        <f>VLOOKUP(($B$1&amp;"_"&amp;$B8),'Data Entry Sheet'!$H$2:$S$59993,8,FALSE)</f>
        <v>#N/A</v>
      </c>
      <c r="J8" s="18" t="e">
        <f t="shared" si="0"/>
        <v>#N/A</v>
      </c>
      <c r="K8" s="1" t="e">
        <f>VLOOKUP(($B$1&amp;"_"&amp;$B8),'Data Entry Sheet'!$H$2:$S$59993,9,FALSE)</f>
        <v>#N/A</v>
      </c>
      <c r="L8" s="20" t="e">
        <f>VLOOKUP(($B$1&amp;"_"&amp;$B8),'Data Entry Sheet'!$H$2:$S$59993,10,FALSE)</f>
        <v>#N/A</v>
      </c>
      <c r="M8" s="22" t="e">
        <f>VLOOKUP(($B$1&amp;"_"&amp;$B8),'Data Entry Sheet'!$H$2:$S$59993,11,FALSE)</f>
        <v>#N/A</v>
      </c>
      <c r="N8" s="20" t="e">
        <f>VLOOKUP(($B$1&amp;"_"&amp;$B8),'Data Entry Sheet'!$H$2:$S$59993,12,FALSE)</f>
        <v>#N/A</v>
      </c>
    </row>
    <row r="9" spans="2:14" ht="12.75">
      <c r="B9" s="1">
        <v>5</v>
      </c>
      <c r="C9" s="3" t="e">
        <f>VLOOKUP(($B$1&amp;"_"&amp;$B9),'Data Entry Sheet'!$H$2:$S$16,2,FALSE)</f>
        <v>#N/A</v>
      </c>
      <c r="D9" s="14" t="e">
        <f>VLOOKUP(($B$1&amp;"_"&amp;$B9),'Data Entry Sheet'!$H$2:$S$16,3,FALSE)</f>
        <v>#N/A</v>
      </c>
      <c r="E9" s="15" t="e">
        <f>VLOOKUP(($B$1&amp;"_"&amp;$B9),'Data Entry Sheet'!$H$2:$S$16,4,FALSE)</f>
        <v>#N/A</v>
      </c>
      <c r="F9" s="15" t="e">
        <f>VLOOKUP(($B$1&amp;"_"&amp;$B9),'Data Entry Sheet'!$H$2:$S$16,5,FALSE)</f>
        <v>#N/A</v>
      </c>
      <c r="G9" s="15" t="e">
        <f>VLOOKUP(($B$1&amp;"_"&amp;$B9),'Data Entry Sheet'!$H$2:$S$16,6,FALSE)</f>
        <v>#N/A</v>
      </c>
      <c r="H9" s="15" t="e">
        <f>VLOOKUP(($B$1&amp;"_"&amp;$B9),'Data Entry Sheet'!$H$2:$S$16,7,FALSE)</f>
        <v>#N/A</v>
      </c>
      <c r="I9" s="16" t="e">
        <f>VLOOKUP(($B$1&amp;"_"&amp;$B9),'Data Entry Sheet'!$H$2:$S$59993,8,FALSE)</f>
        <v>#N/A</v>
      </c>
      <c r="J9" s="18" t="e">
        <f t="shared" si="0"/>
        <v>#N/A</v>
      </c>
      <c r="K9" s="1" t="e">
        <f>VLOOKUP(($B$1&amp;"_"&amp;$B9),'Data Entry Sheet'!$H$2:$S$59993,9,FALSE)</f>
        <v>#N/A</v>
      </c>
      <c r="L9" s="20" t="e">
        <f>VLOOKUP(($B$1&amp;"_"&amp;$B9),'Data Entry Sheet'!$H$2:$S$59993,10,FALSE)</f>
        <v>#N/A</v>
      </c>
      <c r="M9" s="22" t="e">
        <f>VLOOKUP(($B$1&amp;"_"&amp;$B9),'Data Entry Sheet'!$H$2:$S$59993,11,FALSE)</f>
        <v>#N/A</v>
      </c>
      <c r="N9" s="20" t="e">
        <f>VLOOKUP(($B$1&amp;"_"&amp;$B9),'Data Entry Sheet'!$H$2:$S$59993,12,FALSE)</f>
        <v>#N/A</v>
      </c>
    </row>
    <row r="10" spans="2:14" ht="12.75">
      <c r="B10" s="1">
        <v>6</v>
      </c>
      <c r="C10" s="3" t="e">
        <f>VLOOKUP(($B$1&amp;"_"&amp;$B10),'Data Entry Sheet'!$H$2:$S$16,2,FALSE)</f>
        <v>#N/A</v>
      </c>
      <c r="D10" s="14" t="e">
        <f>VLOOKUP(($B$1&amp;"_"&amp;$B10),'Data Entry Sheet'!$H$2:$S$16,3,FALSE)</f>
        <v>#N/A</v>
      </c>
      <c r="E10" s="15" t="e">
        <f>VLOOKUP(($B$1&amp;"_"&amp;$B10),'Data Entry Sheet'!$H$2:$S$16,4,FALSE)</f>
        <v>#N/A</v>
      </c>
      <c r="F10" s="15" t="e">
        <f>VLOOKUP(($B$1&amp;"_"&amp;$B10),'Data Entry Sheet'!$H$2:$S$16,5,FALSE)</f>
        <v>#N/A</v>
      </c>
      <c r="G10" s="15" t="e">
        <f>VLOOKUP(($B$1&amp;"_"&amp;$B10),'Data Entry Sheet'!$H$2:$S$16,6,FALSE)</f>
        <v>#N/A</v>
      </c>
      <c r="H10" s="15" t="e">
        <f>VLOOKUP(($B$1&amp;"_"&amp;$B10),'Data Entry Sheet'!$H$2:$S$16,7,FALSE)</f>
        <v>#N/A</v>
      </c>
      <c r="I10" s="16" t="e">
        <f>VLOOKUP(($B$1&amp;"_"&amp;$B10),'Data Entry Sheet'!$H$2:$S$59993,8,FALSE)</f>
        <v>#N/A</v>
      </c>
      <c r="J10" s="18" t="e">
        <f t="shared" si="0"/>
        <v>#N/A</v>
      </c>
      <c r="K10" s="1" t="e">
        <f>VLOOKUP(($B$1&amp;"_"&amp;$B10),'Data Entry Sheet'!$H$2:$S$59993,9,FALSE)</f>
        <v>#N/A</v>
      </c>
      <c r="L10" s="20" t="e">
        <f>VLOOKUP(($B$1&amp;"_"&amp;$B10),'Data Entry Sheet'!$H$2:$S$59993,10,FALSE)</f>
        <v>#N/A</v>
      </c>
      <c r="M10" s="22" t="e">
        <f>VLOOKUP(($B$1&amp;"_"&amp;$B10),'Data Entry Sheet'!$H$2:$S$59993,11,FALSE)</f>
        <v>#N/A</v>
      </c>
      <c r="N10" s="20" t="e">
        <f>VLOOKUP(($B$1&amp;"_"&amp;$B10),'Data Entry Sheet'!$H$2:$S$59993,12,FALSE)</f>
        <v>#N/A</v>
      </c>
    </row>
    <row r="11" spans="2:14" ht="12.75">
      <c r="B11" s="1">
        <v>7</v>
      </c>
      <c r="C11" s="3" t="e">
        <f>VLOOKUP(($B$1&amp;"_"&amp;$B11),'Data Entry Sheet'!$H$2:$S$16,2,FALSE)</f>
        <v>#N/A</v>
      </c>
      <c r="D11" s="14" t="e">
        <f>VLOOKUP(($B$1&amp;"_"&amp;$B11),'Data Entry Sheet'!$H$2:$S$16,3,FALSE)</f>
        <v>#N/A</v>
      </c>
      <c r="E11" s="15" t="e">
        <f>VLOOKUP(($B$1&amp;"_"&amp;$B11),'Data Entry Sheet'!$H$2:$S$16,4,FALSE)</f>
        <v>#N/A</v>
      </c>
      <c r="F11" s="15" t="e">
        <f>VLOOKUP(($B$1&amp;"_"&amp;$B11),'Data Entry Sheet'!$H$2:$S$16,5,FALSE)</f>
        <v>#N/A</v>
      </c>
      <c r="G11" s="15" t="e">
        <f>VLOOKUP(($B$1&amp;"_"&amp;$B11),'Data Entry Sheet'!$H$2:$S$16,6,FALSE)</f>
        <v>#N/A</v>
      </c>
      <c r="H11" s="15" t="e">
        <f>VLOOKUP(($B$1&amp;"_"&amp;$B11),'Data Entry Sheet'!$H$2:$S$16,7,FALSE)</f>
        <v>#N/A</v>
      </c>
      <c r="I11" s="16" t="e">
        <f>VLOOKUP(($B$1&amp;"_"&amp;$B11),'Data Entry Sheet'!$H$2:$S$59993,8,FALSE)</f>
        <v>#N/A</v>
      </c>
      <c r="J11" s="18" t="e">
        <f t="shared" si="0"/>
        <v>#N/A</v>
      </c>
      <c r="K11" s="1" t="e">
        <f>VLOOKUP(($B$1&amp;"_"&amp;$B11),'Data Entry Sheet'!$H$2:$S$59993,9,FALSE)</f>
        <v>#N/A</v>
      </c>
      <c r="L11" s="20" t="e">
        <f>VLOOKUP(($B$1&amp;"_"&amp;$B11),'Data Entry Sheet'!$H$2:$S$59993,10,FALSE)</f>
        <v>#N/A</v>
      </c>
      <c r="M11" s="22" t="e">
        <f>VLOOKUP(($B$1&amp;"_"&amp;$B11),'Data Entry Sheet'!$H$2:$S$59993,11,FALSE)</f>
        <v>#N/A</v>
      </c>
      <c r="N11" s="20" t="e">
        <f>VLOOKUP(($B$1&amp;"_"&amp;$B11),'Data Entry Sheet'!$H$2:$S$59993,12,FALSE)</f>
        <v>#N/A</v>
      </c>
    </row>
    <row r="12" spans="2:14" ht="12.75">
      <c r="B12" s="1">
        <v>8</v>
      </c>
      <c r="C12" s="3" t="e">
        <f>VLOOKUP(($B$1&amp;"_"&amp;$B12),'Data Entry Sheet'!$H$2:$S$16,2,FALSE)</f>
        <v>#N/A</v>
      </c>
      <c r="D12" s="14" t="e">
        <f>VLOOKUP(($B$1&amp;"_"&amp;$B12),'Data Entry Sheet'!$H$2:$S$16,3,FALSE)</f>
        <v>#N/A</v>
      </c>
      <c r="E12" s="15" t="e">
        <f>VLOOKUP(($B$1&amp;"_"&amp;$B12),'Data Entry Sheet'!$H$2:$S$16,4,FALSE)</f>
        <v>#N/A</v>
      </c>
      <c r="F12" s="15" t="e">
        <f>VLOOKUP(($B$1&amp;"_"&amp;$B12),'Data Entry Sheet'!$H$2:$S$16,5,FALSE)</f>
        <v>#N/A</v>
      </c>
      <c r="G12" s="15" t="e">
        <f>VLOOKUP(($B$1&amp;"_"&amp;$B12),'Data Entry Sheet'!$H$2:$S$16,6,FALSE)</f>
        <v>#N/A</v>
      </c>
      <c r="H12" s="15" t="e">
        <f>VLOOKUP(($B$1&amp;"_"&amp;$B12),'Data Entry Sheet'!$H$2:$S$16,7,FALSE)</f>
        <v>#N/A</v>
      </c>
      <c r="I12" s="16" t="e">
        <f>VLOOKUP(($B$1&amp;"_"&amp;$B12),'Data Entry Sheet'!$H$2:$S$59993,8,FALSE)</f>
        <v>#N/A</v>
      </c>
      <c r="J12" s="18" t="e">
        <f t="shared" si="0"/>
        <v>#N/A</v>
      </c>
      <c r="K12" s="1" t="e">
        <f>VLOOKUP(($B$1&amp;"_"&amp;$B12),'Data Entry Sheet'!$H$2:$S$59993,9,FALSE)</f>
        <v>#N/A</v>
      </c>
      <c r="L12" s="20" t="e">
        <f>VLOOKUP(($B$1&amp;"_"&amp;$B12),'Data Entry Sheet'!$H$2:$S$59993,10,FALSE)</f>
        <v>#N/A</v>
      </c>
      <c r="M12" s="22" t="e">
        <f>VLOOKUP(($B$1&amp;"_"&amp;$B12),'Data Entry Sheet'!$H$2:$S$59993,11,FALSE)</f>
        <v>#N/A</v>
      </c>
      <c r="N12" s="20" t="e">
        <f>VLOOKUP(($B$1&amp;"_"&amp;$B12),'Data Entry Sheet'!$H$2:$S$59993,12,FALSE)</f>
        <v>#N/A</v>
      </c>
    </row>
    <row r="13" spans="2:14" ht="12.75">
      <c r="B13" s="1">
        <v>9</v>
      </c>
      <c r="C13" s="3" t="e">
        <f>VLOOKUP(($B$1&amp;"_"&amp;$B13),'Data Entry Sheet'!$H$2:$S$16,2,FALSE)</f>
        <v>#N/A</v>
      </c>
      <c r="D13" s="14" t="e">
        <f>VLOOKUP(($B$1&amp;"_"&amp;$B13),'Data Entry Sheet'!$H$2:$S$16,3,FALSE)</f>
        <v>#N/A</v>
      </c>
      <c r="E13" s="15" t="e">
        <f>VLOOKUP(($B$1&amp;"_"&amp;$B13),'Data Entry Sheet'!$H$2:$S$16,4,FALSE)</f>
        <v>#N/A</v>
      </c>
      <c r="F13" s="15" t="e">
        <f>VLOOKUP(($B$1&amp;"_"&amp;$B13),'Data Entry Sheet'!$H$2:$S$16,5,FALSE)</f>
        <v>#N/A</v>
      </c>
      <c r="G13" s="15" t="e">
        <f>VLOOKUP(($B$1&amp;"_"&amp;$B13),'Data Entry Sheet'!$H$2:$S$16,6,FALSE)</f>
        <v>#N/A</v>
      </c>
      <c r="H13" s="15" t="e">
        <f>VLOOKUP(($B$1&amp;"_"&amp;$B13),'Data Entry Sheet'!$H$2:$S$16,7,FALSE)</f>
        <v>#N/A</v>
      </c>
      <c r="I13" s="16" t="e">
        <f>VLOOKUP(($B$1&amp;"_"&amp;$B13),'Data Entry Sheet'!$H$2:$S$59993,8,FALSE)</f>
        <v>#N/A</v>
      </c>
      <c r="J13" s="18" t="e">
        <f t="shared" si="0"/>
        <v>#N/A</v>
      </c>
      <c r="K13" s="1" t="e">
        <f>VLOOKUP(($B$1&amp;"_"&amp;$B13),'Data Entry Sheet'!$H$2:$S$59993,9,FALSE)</f>
        <v>#N/A</v>
      </c>
      <c r="L13" s="20" t="e">
        <f>VLOOKUP(($B$1&amp;"_"&amp;$B13),'Data Entry Sheet'!$H$2:$S$59993,10,FALSE)</f>
        <v>#N/A</v>
      </c>
      <c r="M13" s="22" t="e">
        <f>VLOOKUP(($B$1&amp;"_"&amp;$B13),'Data Entry Sheet'!$H$2:$S$59993,11,FALSE)</f>
        <v>#N/A</v>
      </c>
      <c r="N13" s="20" t="e">
        <f>VLOOKUP(($B$1&amp;"_"&amp;$B13),'Data Entry Sheet'!$H$2:$S$59993,12,FALSE)</f>
        <v>#N/A</v>
      </c>
    </row>
    <row r="14" spans="2:14" ht="12.75">
      <c r="B14" s="1">
        <v>10</v>
      </c>
      <c r="C14" s="3" t="e">
        <f>VLOOKUP(($B$1&amp;"_"&amp;$B14),'Data Entry Sheet'!$H$2:$S$16,2,FALSE)</f>
        <v>#N/A</v>
      </c>
      <c r="D14" s="14" t="e">
        <f>VLOOKUP(($B$1&amp;"_"&amp;$B14),'Data Entry Sheet'!$H$2:$S$16,3,FALSE)</f>
        <v>#N/A</v>
      </c>
      <c r="E14" s="15" t="e">
        <f>VLOOKUP(($B$1&amp;"_"&amp;$B14),'Data Entry Sheet'!$H$2:$S$16,4,FALSE)</f>
        <v>#N/A</v>
      </c>
      <c r="F14" s="15" t="e">
        <f>VLOOKUP(($B$1&amp;"_"&amp;$B14),'Data Entry Sheet'!$H$2:$S$16,5,FALSE)</f>
        <v>#N/A</v>
      </c>
      <c r="G14" s="15" t="e">
        <f>VLOOKUP(($B$1&amp;"_"&amp;$B14),'Data Entry Sheet'!$H$2:$S$16,6,FALSE)</f>
        <v>#N/A</v>
      </c>
      <c r="H14" s="15" t="e">
        <f>VLOOKUP(($B$1&amp;"_"&amp;$B14),'Data Entry Sheet'!$H$2:$S$16,7,FALSE)</f>
        <v>#N/A</v>
      </c>
      <c r="I14" s="16" t="e">
        <f>VLOOKUP(($B$1&amp;"_"&amp;$B14),'Data Entry Sheet'!$H$2:$S$59993,8,FALSE)</f>
        <v>#N/A</v>
      </c>
      <c r="J14" s="18" t="e">
        <f t="shared" si="0"/>
        <v>#N/A</v>
      </c>
      <c r="K14" s="1" t="e">
        <f>VLOOKUP(($B$1&amp;"_"&amp;$B14),'Data Entry Sheet'!$H$2:$S$59993,9,FALSE)</f>
        <v>#N/A</v>
      </c>
      <c r="L14" s="20" t="e">
        <f>VLOOKUP(($B$1&amp;"_"&amp;$B14),'Data Entry Sheet'!$H$2:$S$59993,10,FALSE)</f>
        <v>#N/A</v>
      </c>
      <c r="M14" s="22" t="e">
        <f>VLOOKUP(($B$1&amp;"_"&amp;$B14),'Data Entry Sheet'!$H$2:$S$59993,11,FALSE)</f>
        <v>#N/A</v>
      </c>
      <c r="N14" s="20" t="e">
        <f>VLOOKUP(($B$1&amp;"_"&amp;$B14),'Data Entry Sheet'!$H$2:$S$59993,12,FALSE)</f>
        <v>#N/A</v>
      </c>
    </row>
    <row r="15" spans="2:14" ht="12.75">
      <c r="B15" s="1">
        <v>11</v>
      </c>
      <c r="C15" s="3" t="e">
        <f>VLOOKUP(($B$1&amp;"_"&amp;$B15),'Data Entry Sheet'!$H$2:$S$16,2,FALSE)</f>
        <v>#N/A</v>
      </c>
      <c r="D15" s="89" t="e">
        <f>VLOOKUP(($B$1&amp;"_"&amp;$B15),'Data Entry Sheet'!$H$2:$S$16,3,FALSE)</f>
        <v>#N/A</v>
      </c>
      <c r="E15" s="90" t="e">
        <f>VLOOKUP(($B$1&amp;"_"&amp;$B15),'Data Entry Sheet'!$H$2:$S$16,4,FALSE)</f>
        <v>#N/A</v>
      </c>
      <c r="F15" s="90" t="e">
        <f>VLOOKUP(($B$1&amp;"_"&amp;$B15),'Data Entry Sheet'!$H$2:$S$16,5,FALSE)</f>
        <v>#N/A</v>
      </c>
      <c r="G15" s="90" t="e">
        <f>VLOOKUP(($B$1&amp;"_"&amp;$B15),'Data Entry Sheet'!$H$2:$S$16,6,FALSE)</f>
        <v>#N/A</v>
      </c>
      <c r="H15" s="90" t="e">
        <f>VLOOKUP(($B$1&amp;"_"&amp;$B15),'Data Entry Sheet'!$H$2:$S$16,7,FALSE)</f>
        <v>#N/A</v>
      </c>
      <c r="I15" s="91" t="e">
        <f>VLOOKUP(($B$1&amp;"_"&amp;$B15),'Data Entry Sheet'!$H$2:$S$59993,8,FALSE)</f>
        <v>#N/A</v>
      </c>
      <c r="J15" s="18" t="e">
        <f t="shared" si="0"/>
        <v>#N/A</v>
      </c>
      <c r="K15" s="1" t="e">
        <f>VLOOKUP(($B$1&amp;"_"&amp;$B15),'Data Entry Sheet'!$H$2:$S$59993,9,FALSE)</f>
        <v>#N/A</v>
      </c>
      <c r="L15" s="20" t="e">
        <f>VLOOKUP(($B$1&amp;"_"&amp;$B15),'Data Entry Sheet'!$H$2:$S$59993,10,FALSE)</f>
        <v>#N/A</v>
      </c>
      <c r="M15" s="22" t="e">
        <f>VLOOKUP(($B$1&amp;"_"&amp;$B15),'Data Entry Sheet'!$H$2:$S$59993,11,FALSE)</f>
        <v>#N/A</v>
      </c>
      <c r="N15" s="20" t="e">
        <f>VLOOKUP(($B$1&amp;"_"&amp;$B15),'Data Entry Sheet'!$H$2:$S$59993,12,FALSE)</f>
        <v>#N/A</v>
      </c>
    </row>
    <row r="16" spans="2:14" ht="12.75">
      <c r="B16" s="1">
        <v>12</v>
      </c>
      <c r="C16" s="3" t="e">
        <f>VLOOKUP(($B$1&amp;"_"&amp;$B16),'Data Entry Sheet'!$H$2:$S$16,2,FALSE)</f>
        <v>#N/A</v>
      </c>
      <c r="D16" s="89" t="e">
        <f>VLOOKUP(($B$1&amp;"_"&amp;$B16),'Data Entry Sheet'!$H$2:$S$16,3,FALSE)</f>
        <v>#N/A</v>
      </c>
      <c r="E16" s="90" t="e">
        <f>VLOOKUP(($B$1&amp;"_"&amp;$B16),'Data Entry Sheet'!$H$2:$S$16,4,FALSE)</f>
        <v>#N/A</v>
      </c>
      <c r="F16" s="90" t="e">
        <f>VLOOKUP(($B$1&amp;"_"&amp;$B16),'Data Entry Sheet'!$H$2:$S$16,5,FALSE)</f>
        <v>#N/A</v>
      </c>
      <c r="G16" s="90" t="e">
        <f>VLOOKUP(($B$1&amp;"_"&amp;$B16),'Data Entry Sheet'!$H$2:$S$16,6,FALSE)</f>
        <v>#N/A</v>
      </c>
      <c r="H16" s="90" t="e">
        <f>VLOOKUP(($B$1&amp;"_"&amp;$B16),'Data Entry Sheet'!$H$2:$S$16,7,FALSE)</f>
        <v>#N/A</v>
      </c>
      <c r="I16" s="91" t="e">
        <f>VLOOKUP(($B$1&amp;"_"&amp;$B16),'Data Entry Sheet'!$H$2:$S$59993,8,FALSE)</f>
        <v>#N/A</v>
      </c>
      <c r="J16" s="18" t="e">
        <f t="shared" si="0"/>
        <v>#N/A</v>
      </c>
      <c r="K16" s="1" t="e">
        <f>VLOOKUP(($B$1&amp;"_"&amp;$B16),'Data Entry Sheet'!$H$2:$S$59993,9,FALSE)</f>
        <v>#N/A</v>
      </c>
      <c r="L16" s="20" t="e">
        <f>VLOOKUP(($B$1&amp;"_"&amp;$B16),'Data Entry Sheet'!$H$2:$S$59993,10,FALSE)</f>
        <v>#N/A</v>
      </c>
      <c r="M16" s="22" t="e">
        <f>VLOOKUP(($B$1&amp;"_"&amp;$B16),'Data Entry Sheet'!$H$2:$S$59993,11,FALSE)</f>
        <v>#N/A</v>
      </c>
      <c r="N16" s="20" t="e">
        <f>VLOOKUP(($B$1&amp;"_"&amp;$B16),'Data Entry Sheet'!$H$2:$S$59993,12,FALSE)</f>
        <v>#N/A</v>
      </c>
    </row>
    <row r="17" spans="2:14" ht="12.75">
      <c r="B17" s="1">
        <v>13</v>
      </c>
      <c r="C17" s="3" t="e">
        <f>VLOOKUP(($B$1&amp;"_"&amp;$B17),'Data Entry Sheet'!$H$2:$S$16,2,FALSE)</f>
        <v>#N/A</v>
      </c>
      <c r="D17" s="89" t="e">
        <f>VLOOKUP(($B$1&amp;"_"&amp;$B17),'Data Entry Sheet'!$H$2:$S$16,3,FALSE)</f>
        <v>#N/A</v>
      </c>
      <c r="E17" s="90" t="e">
        <f>VLOOKUP(($B$1&amp;"_"&amp;$B17),'Data Entry Sheet'!$H$2:$S$16,4,FALSE)</f>
        <v>#N/A</v>
      </c>
      <c r="F17" s="90" t="e">
        <f>VLOOKUP(($B$1&amp;"_"&amp;$B17),'Data Entry Sheet'!$H$2:$S$16,5,FALSE)</f>
        <v>#N/A</v>
      </c>
      <c r="G17" s="90" t="e">
        <f>VLOOKUP(($B$1&amp;"_"&amp;$B17),'Data Entry Sheet'!$H$2:$S$16,6,FALSE)</f>
        <v>#N/A</v>
      </c>
      <c r="H17" s="90" t="e">
        <f>VLOOKUP(($B$1&amp;"_"&amp;$B17),'Data Entry Sheet'!$H$2:$S$16,7,FALSE)</f>
        <v>#N/A</v>
      </c>
      <c r="I17" s="91" t="e">
        <f>VLOOKUP(($B$1&amp;"_"&amp;$B17),'Data Entry Sheet'!$H$2:$S$59993,8,FALSE)</f>
        <v>#N/A</v>
      </c>
      <c r="J17" s="18" t="e">
        <f t="shared" si="0"/>
        <v>#N/A</v>
      </c>
      <c r="K17" s="1" t="e">
        <f>VLOOKUP(($B$1&amp;"_"&amp;$B17),'Data Entry Sheet'!$H$2:$S$59993,9,FALSE)</f>
        <v>#N/A</v>
      </c>
      <c r="L17" s="20" t="e">
        <f>VLOOKUP(($B$1&amp;"_"&amp;$B17),'Data Entry Sheet'!$H$2:$S$59993,10,FALSE)</f>
        <v>#N/A</v>
      </c>
      <c r="M17" s="22" t="e">
        <f>VLOOKUP(($B$1&amp;"_"&amp;$B17),'Data Entry Sheet'!$H$2:$S$59993,11,FALSE)</f>
        <v>#N/A</v>
      </c>
      <c r="N17" s="20" t="e">
        <f>VLOOKUP(($B$1&amp;"_"&amp;$B17),'Data Entry Sheet'!$H$2:$S$59993,12,FALSE)</f>
        <v>#N/A</v>
      </c>
    </row>
    <row r="18" spans="2:14" ht="12.75">
      <c r="B18" s="1">
        <v>14</v>
      </c>
      <c r="C18" s="3" t="e">
        <f>VLOOKUP(($B$1&amp;"_"&amp;$B18),'Data Entry Sheet'!$H$2:$S$16,2,FALSE)</f>
        <v>#N/A</v>
      </c>
      <c r="D18" s="89" t="e">
        <f>VLOOKUP(($B$1&amp;"_"&amp;$B18),'Data Entry Sheet'!$H$2:$S$16,3,FALSE)</f>
        <v>#N/A</v>
      </c>
      <c r="E18" s="90" t="e">
        <f>VLOOKUP(($B$1&amp;"_"&amp;$B18),'Data Entry Sheet'!$H$2:$S$16,4,FALSE)</f>
        <v>#N/A</v>
      </c>
      <c r="F18" s="90" t="e">
        <f>VLOOKUP(($B$1&amp;"_"&amp;$B18),'Data Entry Sheet'!$H$2:$S$16,5,FALSE)</f>
        <v>#N/A</v>
      </c>
      <c r="G18" s="90" t="e">
        <f>VLOOKUP(($B$1&amp;"_"&amp;$B18),'Data Entry Sheet'!$H$2:$S$16,6,FALSE)</f>
        <v>#N/A</v>
      </c>
      <c r="H18" s="90" t="e">
        <f>VLOOKUP(($B$1&amp;"_"&amp;$B18),'Data Entry Sheet'!$H$2:$S$16,7,FALSE)</f>
        <v>#N/A</v>
      </c>
      <c r="I18" s="91" t="e">
        <f>VLOOKUP(($B$1&amp;"_"&amp;$B18),'Data Entry Sheet'!$H$2:$S$59993,8,FALSE)</f>
        <v>#N/A</v>
      </c>
      <c r="J18" s="18" t="e">
        <f t="shared" si="0"/>
        <v>#N/A</v>
      </c>
      <c r="K18" s="1" t="e">
        <f>VLOOKUP(($B$1&amp;"_"&amp;$B18),'Data Entry Sheet'!$H$2:$S$59993,9,FALSE)</f>
        <v>#N/A</v>
      </c>
      <c r="L18" s="20" t="e">
        <f>VLOOKUP(($B$1&amp;"_"&amp;$B18),'Data Entry Sheet'!$H$2:$S$59993,10,FALSE)</f>
        <v>#N/A</v>
      </c>
      <c r="M18" s="22" t="e">
        <f>VLOOKUP(($B$1&amp;"_"&amp;$B18),'Data Entry Sheet'!$H$2:$S$59993,11,FALSE)</f>
        <v>#N/A</v>
      </c>
      <c r="N18" s="20" t="e">
        <f>VLOOKUP(($B$1&amp;"_"&amp;$B18),'Data Entry Sheet'!$H$2:$S$59993,12,FALSE)</f>
        <v>#N/A</v>
      </c>
    </row>
    <row r="19" spans="2:14" ht="13.5" thickBot="1">
      <c r="B19" s="2">
        <v>15</v>
      </c>
      <c r="C19" s="4" t="e">
        <f>VLOOKUP(($B$1&amp;"_"&amp;$B19),'Data Entry Sheet'!$H$2:$S$16,2,FALSE)</f>
        <v>#N/A</v>
      </c>
      <c r="D19" s="55" t="e">
        <f>VLOOKUP(($B$1&amp;"_"&amp;$B19),'Data Entry Sheet'!$H$2:$S$16,3,FALSE)</f>
        <v>#N/A</v>
      </c>
      <c r="E19" s="56" t="e">
        <f>VLOOKUP(($B$1&amp;"_"&amp;$B19),'Data Entry Sheet'!$H$2:$S$16,4,FALSE)</f>
        <v>#N/A</v>
      </c>
      <c r="F19" s="56" t="e">
        <f>VLOOKUP(($B$1&amp;"_"&amp;$B19),'Data Entry Sheet'!$H$2:$S$16,5,FALSE)</f>
        <v>#N/A</v>
      </c>
      <c r="G19" s="56" t="e">
        <f>VLOOKUP(($B$1&amp;"_"&amp;$B19),'Data Entry Sheet'!$H$2:$S$16,6,FALSE)</f>
        <v>#N/A</v>
      </c>
      <c r="H19" s="56" t="e">
        <f>VLOOKUP(($B$1&amp;"_"&amp;$B19),'Data Entry Sheet'!$H$2:$S$16,7,FALSE)</f>
        <v>#N/A</v>
      </c>
      <c r="I19" s="57" t="e">
        <f>VLOOKUP(($B$1&amp;"_"&amp;$B19),'Data Entry Sheet'!$H$2:$S$59993,8,FALSE)</f>
        <v>#N/A</v>
      </c>
      <c r="J19" s="19" t="e">
        <f t="shared" si="0"/>
        <v>#N/A</v>
      </c>
      <c r="K19" s="2" t="e">
        <f>VLOOKUP(($B$1&amp;"_"&amp;$B19),'Data Entry Sheet'!$H$2:$S$59993,9,FALSE)</f>
        <v>#N/A</v>
      </c>
      <c r="L19" s="21" t="e">
        <f>VLOOKUP(($B$1&amp;"_"&amp;$B19),'Data Entry Sheet'!$H$2:$S$59993,10,FALSE)</f>
        <v>#N/A</v>
      </c>
      <c r="M19" s="23" t="e">
        <f>VLOOKUP(($B$1&amp;"_"&amp;$B19),'Data Entry Sheet'!$H$2:$S$59993,11,FALSE)</f>
        <v>#N/A</v>
      </c>
      <c r="N19" s="21" t="e">
        <f>VLOOKUP(($B$1&amp;"_"&amp;$B19),'Data Entry Sheet'!$H$2:$S$59993,12,FALSE)</f>
        <v>#N/A</v>
      </c>
    </row>
    <row r="20" spans="2:14" ht="12.75">
      <c r="B20" s="44"/>
      <c r="C20" s="45"/>
      <c r="D20" s="46"/>
      <c r="E20" s="46"/>
      <c r="F20" s="46"/>
      <c r="G20" s="46"/>
      <c r="H20" s="46"/>
      <c r="I20" s="46"/>
      <c r="J20" s="47"/>
      <c r="K20" s="44"/>
      <c r="L20" s="44"/>
      <c r="M20" s="44"/>
      <c r="N20" s="44"/>
    </row>
    <row r="21" ht="12.75">
      <c r="B21" s="31" t="s">
        <v>293</v>
      </c>
    </row>
  </sheetData>
  <sheetProtection/>
  <mergeCells count="5">
    <mergeCell ref="K3:N3"/>
    <mergeCell ref="D3:I3"/>
    <mergeCell ref="C3:C4"/>
    <mergeCell ref="B3:B4"/>
    <mergeCell ref="J3:J4"/>
  </mergeCells>
  <conditionalFormatting sqref="I20">
    <cfRule type="expression" priority="1" dxfId="0" stopIfTrue="1">
      <formula>I20&gt;I19</formula>
    </cfRule>
  </conditionalFormatting>
  <conditionalFormatting sqref="D20:H20 D6:H14">
    <cfRule type="expression" priority="2" dxfId="0" stopIfTrue="1">
      <formula>AND(D6&gt;0,D6&lt;D5)</formula>
    </cfRule>
  </conditionalFormatting>
  <conditionalFormatting sqref="D15:H19">
    <cfRule type="expression" priority="3" dxfId="0" stopIfTrue="1">
      <formula>AND(D15&gt;0,D15&lt;D10)</formula>
    </cfRule>
  </conditionalFormatting>
  <conditionalFormatting sqref="I15:I19">
    <cfRule type="expression" priority="4" dxfId="0" stopIfTrue="1">
      <formula>AND((I15&gt;I10),NOT(I15=SUM(D10:I10)))</formula>
    </cfRule>
  </conditionalFormatting>
  <conditionalFormatting sqref="I6:I14">
    <cfRule type="expression" priority="5" dxfId="0" stopIfTrue="1">
      <formula>AND((I6&gt;I5),NOT(I6=SUM(D5:I5)))</formula>
    </cfRule>
  </conditionalFormatting>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4">
    <tabColor indexed="8"/>
  </sheetPr>
  <dimension ref="A1:H177"/>
  <sheetViews>
    <sheetView workbookViewId="0" topLeftCell="A1">
      <pane xSplit="2" ySplit="1" topLeftCell="C120" activePane="bottomRight" state="frozen"/>
      <selection pane="topLeft" activeCell="A1" sqref="A1"/>
      <selection pane="topRight" activeCell="C1" sqref="C1"/>
      <selection pane="bottomLeft" activeCell="A2" sqref="A2"/>
      <selection pane="bottomRight" activeCell="C166" sqref="C166"/>
    </sheetView>
  </sheetViews>
  <sheetFormatPr defaultColWidth="9.140625" defaultRowHeight="12.75"/>
  <cols>
    <col min="1" max="1" width="7.00390625" style="8" customWidth="1"/>
    <col min="2" max="2" width="0.42578125" style="10" customWidth="1"/>
    <col min="3" max="3" width="67.8515625" style="8" bestFit="1" customWidth="1"/>
  </cols>
  <sheetData>
    <row r="1" spans="1:8" ht="15" customHeight="1" thickBot="1">
      <c r="A1" s="103" t="s">
        <v>10</v>
      </c>
      <c r="B1" s="103" t="s">
        <v>11</v>
      </c>
      <c r="C1" s="40" t="s">
        <v>12</v>
      </c>
      <c r="D1" s="10"/>
      <c r="E1" s="10"/>
      <c r="F1" s="10"/>
      <c r="G1" s="10"/>
      <c r="H1" s="10"/>
    </row>
    <row r="2" spans="1:3" ht="12.75">
      <c r="A2" s="92" t="s">
        <v>105</v>
      </c>
      <c r="B2" s="93">
        <v>1</v>
      </c>
      <c r="C2" s="94" t="s">
        <v>302</v>
      </c>
    </row>
    <row r="3" spans="1:3" ht="12.75">
      <c r="A3" s="92" t="s">
        <v>19</v>
      </c>
      <c r="B3" s="93">
        <v>2</v>
      </c>
      <c r="C3" s="92" t="s">
        <v>20</v>
      </c>
    </row>
    <row r="4" spans="1:3" ht="12.75">
      <c r="A4" s="92" t="s">
        <v>106</v>
      </c>
      <c r="B4" s="93">
        <v>222</v>
      </c>
      <c r="C4" s="92" t="s">
        <v>303</v>
      </c>
    </row>
    <row r="5" spans="1:3" ht="12.75">
      <c r="A5" s="92" t="s">
        <v>21</v>
      </c>
      <c r="B5" s="93">
        <v>224</v>
      </c>
      <c r="C5" s="92" t="s">
        <v>304</v>
      </c>
    </row>
    <row r="6" spans="1:3" ht="12.75">
      <c r="A6" s="92" t="s">
        <v>107</v>
      </c>
      <c r="B6" s="93">
        <v>228</v>
      </c>
      <c r="C6" s="92" t="s">
        <v>305</v>
      </c>
    </row>
    <row r="7" spans="1:3" ht="12.75">
      <c r="A7" s="92" t="s">
        <v>108</v>
      </c>
      <c r="B7" s="92">
        <v>207</v>
      </c>
      <c r="C7" s="92" t="s">
        <v>109</v>
      </c>
    </row>
    <row r="8" spans="1:3" ht="12.75">
      <c r="A8" s="92" t="s">
        <v>110</v>
      </c>
      <c r="B8" s="93">
        <v>256</v>
      </c>
      <c r="C8" s="92" t="s">
        <v>306</v>
      </c>
    </row>
    <row r="9" spans="1:3" ht="12.75">
      <c r="A9" s="92" t="s">
        <v>22</v>
      </c>
      <c r="B9" s="93">
        <v>3</v>
      </c>
      <c r="C9" s="92" t="s">
        <v>307</v>
      </c>
    </row>
    <row r="10" spans="1:3" ht="12.75">
      <c r="A10" s="92" t="s">
        <v>166</v>
      </c>
      <c r="B10" s="93">
        <v>261</v>
      </c>
      <c r="C10" s="92" t="s">
        <v>355</v>
      </c>
    </row>
    <row r="11" spans="1:3" ht="12.75">
      <c r="A11" s="92" t="s">
        <v>111</v>
      </c>
      <c r="B11" s="93">
        <v>211</v>
      </c>
      <c r="C11" s="92" t="s">
        <v>112</v>
      </c>
    </row>
    <row r="12" spans="1:3" ht="12.75">
      <c r="A12" s="92" t="s">
        <v>113</v>
      </c>
      <c r="B12" s="93">
        <v>4</v>
      </c>
      <c r="C12" s="92" t="s">
        <v>372</v>
      </c>
    </row>
    <row r="13" spans="1:3" ht="12.75">
      <c r="A13" s="92" t="s">
        <v>229</v>
      </c>
      <c r="B13" s="93">
        <v>110</v>
      </c>
      <c r="C13" s="92" t="s">
        <v>308</v>
      </c>
    </row>
    <row r="14" spans="1:3" ht="12.75">
      <c r="A14" s="92" t="s">
        <v>75</v>
      </c>
      <c r="B14" s="93">
        <v>7</v>
      </c>
      <c r="C14" s="92" t="s">
        <v>349</v>
      </c>
    </row>
    <row r="15" spans="1:3" ht="12.75">
      <c r="A15" s="92" t="s">
        <v>114</v>
      </c>
      <c r="B15" s="93">
        <v>236</v>
      </c>
      <c r="C15" s="92" t="s">
        <v>115</v>
      </c>
    </row>
    <row r="16" spans="1:3" ht="12.75">
      <c r="A16" s="92" t="s">
        <v>23</v>
      </c>
      <c r="B16" s="93">
        <v>111</v>
      </c>
      <c r="C16" s="92" t="s">
        <v>309</v>
      </c>
    </row>
    <row r="17" spans="1:3" ht="12.75">
      <c r="A17" s="92" t="s">
        <v>116</v>
      </c>
      <c r="B17" s="93">
        <v>239</v>
      </c>
      <c r="C17" s="92" t="s">
        <v>117</v>
      </c>
    </row>
    <row r="18" spans="1:3" ht="12.75">
      <c r="A18" s="92" t="s">
        <v>24</v>
      </c>
      <c r="B18" s="93">
        <v>120</v>
      </c>
      <c r="C18" s="92" t="s">
        <v>25</v>
      </c>
    </row>
    <row r="19" spans="1:3" ht="12.75">
      <c r="A19" s="92" t="s">
        <v>118</v>
      </c>
      <c r="B19" s="93">
        <v>225</v>
      </c>
      <c r="C19" s="92" t="s">
        <v>119</v>
      </c>
    </row>
    <row r="20" spans="1:3" ht="12.75">
      <c r="A20" s="92" t="s">
        <v>26</v>
      </c>
      <c r="B20" s="93">
        <v>9</v>
      </c>
      <c r="C20" s="92" t="s">
        <v>350</v>
      </c>
    </row>
    <row r="21" spans="1:3" ht="12.75">
      <c r="A21" s="92" t="s">
        <v>230</v>
      </c>
      <c r="B21" s="93">
        <v>273</v>
      </c>
      <c r="C21" s="92" t="s">
        <v>231</v>
      </c>
    </row>
    <row r="22" spans="1:3" ht="12.75">
      <c r="A22" s="92" t="s">
        <v>232</v>
      </c>
      <c r="B22" s="93">
        <v>11</v>
      </c>
      <c r="C22" s="92" t="s">
        <v>310</v>
      </c>
    </row>
    <row r="23" spans="1:3" ht="12.75">
      <c r="A23" s="92" t="s">
        <v>120</v>
      </c>
      <c r="B23" s="93">
        <v>12</v>
      </c>
      <c r="C23" s="92" t="s">
        <v>351</v>
      </c>
    </row>
    <row r="24" spans="1:3" ht="12.75">
      <c r="A24" s="92" t="s">
        <v>27</v>
      </c>
      <c r="B24" s="93">
        <v>13</v>
      </c>
      <c r="C24" s="92" t="s">
        <v>28</v>
      </c>
    </row>
    <row r="25" spans="1:3" ht="12.75">
      <c r="A25" s="92" t="s">
        <v>29</v>
      </c>
      <c r="B25" s="93">
        <v>14</v>
      </c>
      <c r="C25" s="92" t="s">
        <v>373</v>
      </c>
    </row>
    <row r="26" spans="1:3" ht="12.75">
      <c r="A26" s="92" t="s">
        <v>30</v>
      </c>
      <c r="B26" s="93">
        <v>15</v>
      </c>
      <c r="C26" s="92" t="s">
        <v>31</v>
      </c>
    </row>
    <row r="27" spans="1:3" ht="12.75">
      <c r="A27" s="92" t="s">
        <v>121</v>
      </c>
      <c r="B27" s="93">
        <v>16</v>
      </c>
      <c r="C27" s="92" t="s">
        <v>374</v>
      </c>
    </row>
    <row r="28" spans="1:3" ht="12.75">
      <c r="A28" s="92" t="s">
        <v>36</v>
      </c>
      <c r="B28" s="93">
        <v>24</v>
      </c>
      <c r="C28" s="92" t="s">
        <v>375</v>
      </c>
    </row>
    <row r="29" spans="1:3" ht="12.75">
      <c r="A29" s="92" t="s">
        <v>122</v>
      </c>
      <c r="B29" s="93">
        <v>252</v>
      </c>
      <c r="C29" s="92" t="s">
        <v>123</v>
      </c>
    </row>
    <row r="30" spans="1:3" ht="12.75">
      <c r="A30" s="92" t="s">
        <v>84</v>
      </c>
      <c r="B30" s="93">
        <v>105</v>
      </c>
      <c r="C30" s="92" t="s">
        <v>352</v>
      </c>
    </row>
    <row r="31" spans="1:3" ht="12.75">
      <c r="A31" s="92" t="s">
        <v>32</v>
      </c>
      <c r="B31" s="93">
        <v>17</v>
      </c>
      <c r="C31" s="92" t="s">
        <v>311</v>
      </c>
    </row>
    <row r="32" spans="1:3" ht="12.75">
      <c r="A32" s="92" t="s">
        <v>233</v>
      </c>
      <c r="B32" s="93">
        <v>230</v>
      </c>
      <c r="C32" s="92" t="s">
        <v>234</v>
      </c>
    </row>
    <row r="33" spans="1:3" ht="12.75">
      <c r="A33" s="92" t="s">
        <v>124</v>
      </c>
      <c r="B33" s="93">
        <v>253</v>
      </c>
      <c r="C33" s="92" t="s">
        <v>312</v>
      </c>
    </row>
    <row r="34" spans="1:3" ht="12.75">
      <c r="A34" s="92" t="s">
        <v>218</v>
      </c>
      <c r="B34" s="93">
        <v>98</v>
      </c>
      <c r="C34" s="92" t="s">
        <v>376</v>
      </c>
    </row>
    <row r="35" spans="1:3" ht="12.75">
      <c r="A35" s="92" t="s">
        <v>125</v>
      </c>
      <c r="B35" s="93">
        <v>210</v>
      </c>
      <c r="C35" s="92" t="s">
        <v>377</v>
      </c>
    </row>
    <row r="36" spans="1:3" ht="12.75">
      <c r="A36" s="92" t="s">
        <v>126</v>
      </c>
      <c r="B36" s="93">
        <v>18</v>
      </c>
      <c r="C36" s="92" t="s">
        <v>127</v>
      </c>
    </row>
    <row r="37" spans="1:3" ht="12.75">
      <c r="A37" s="92" t="s">
        <v>128</v>
      </c>
      <c r="B37" s="93">
        <v>19</v>
      </c>
      <c r="C37" s="95" t="s">
        <v>313</v>
      </c>
    </row>
    <row r="38" spans="1:3" ht="12.75">
      <c r="A38" s="92" t="s">
        <v>235</v>
      </c>
      <c r="B38" s="93">
        <v>20</v>
      </c>
      <c r="C38" s="92" t="s">
        <v>236</v>
      </c>
    </row>
    <row r="39" spans="1:3" ht="12.75">
      <c r="A39" s="92" t="s">
        <v>33</v>
      </c>
      <c r="B39" s="93">
        <v>22</v>
      </c>
      <c r="C39" s="92" t="s">
        <v>34</v>
      </c>
    </row>
    <row r="40" spans="1:3" ht="12.75">
      <c r="A40" s="92" t="s">
        <v>129</v>
      </c>
      <c r="B40" s="93">
        <v>118</v>
      </c>
      <c r="C40" s="92" t="s">
        <v>130</v>
      </c>
    </row>
    <row r="41" spans="1:3" ht="12.75">
      <c r="A41" s="92" t="s">
        <v>85</v>
      </c>
      <c r="B41" s="93">
        <v>106</v>
      </c>
      <c r="C41" s="92" t="s">
        <v>86</v>
      </c>
    </row>
    <row r="42" spans="1:3" ht="12.75">
      <c r="A42" s="92" t="s">
        <v>131</v>
      </c>
      <c r="B42" s="93">
        <v>277</v>
      </c>
      <c r="C42" s="92" t="s">
        <v>315</v>
      </c>
    </row>
    <row r="43" spans="1:3" ht="12.75">
      <c r="A43" s="92" t="s">
        <v>132</v>
      </c>
      <c r="B43" s="93">
        <v>237</v>
      </c>
      <c r="C43" s="92" t="s">
        <v>133</v>
      </c>
    </row>
    <row r="44" spans="1:3" ht="12.75">
      <c r="A44" s="92" t="s">
        <v>134</v>
      </c>
      <c r="B44" s="93">
        <v>233</v>
      </c>
      <c r="C44" s="92" t="s">
        <v>135</v>
      </c>
    </row>
    <row r="45" spans="1:3" ht="12.75">
      <c r="A45" s="92" t="s">
        <v>61</v>
      </c>
      <c r="B45" s="93">
        <v>25</v>
      </c>
      <c r="C45" s="92" t="s">
        <v>62</v>
      </c>
    </row>
    <row r="46" spans="1:3" ht="12.75">
      <c r="A46" s="92" t="s">
        <v>37</v>
      </c>
      <c r="B46" s="93">
        <v>112</v>
      </c>
      <c r="C46" s="92" t="s">
        <v>38</v>
      </c>
    </row>
    <row r="47" spans="1:3" ht="12.75">
      <c r="A47" s="92" t="s">
        <v>136</v>
      </c>
      <c r="B47" s="93">
        <v>212</v>
      </c>
      <c r="C47" s="92" t="s">
        <v>316</v>
      </c>
    </row>
    <row r="48" spans="1:3" ht="12.75">
      <c r="A48" s="92" t="s">
        <v>63</v>
      </c>
      <c r="B48" s="93">
        <v>28</v>
      </c>
      <c r="C48" s="92" t="s">
        <v>317</v>
      </c>
    </row>
    <row r="49" spans="1:3" ht="12.75">
      <c r="A49" s="92" t="s">
        <v>76</v>
      </c>
      <c r="B49" s="96">
        <v>244</v>
      </c>
      <c r="C49" s="92" t="s">
        <v>77</v>
      </c>
    </row>
    <row r="50" spans="1:3" ht="12.75">
      <c r="A50" s="92" t="s">
        <v>137</v>
      </c>
      <c r="B50" s="93">
        <v>29</v>
      </c>
      <c r="C50" s="92" t="s">
        <v>378</v>
      </c>
    </row>
    <row r="51" spans="1:3" ht="12.75">
      <c r="A51" s="92" t="s">
        <v>237</v>
      </c>
      <c r="B51" s="93">
        <v>30</v>
      </c>
      <c r="C51" s="92" t="s">
        <v>238</v>
      </c>
    </row>
    <row r="52" spans="1:3" ht="12.75">
      <c r="A52" s="92" t="s">
        <v>138</v>
      </c>
      <c r="B52" s="93">
        <v>257</v>
      </c>
      <c r="C52" s="92" t="s">
        <v>139</v>
      </c>
    </row>
    <row r="53" spans="1:3" ht="12.75">
      <c r="A53" s="92" t="s">
        <v>140</v>
      </c>
      <c r="B53" s="93">
        <v>234</v>
      </c>
      <c r="C53" s="92" t="s">
        <v>141</v>
      </c>
    </row>
    <row r="54" spans="1:3" ht="12.75">
      <c r="A54" s="92" t="s">
        <v>142</v>
      </c>
      <c r="B54" s="93">
        <v>32</v>
      </c>
      <c r="C54" s="92" t="s">
        <v>318</v>
      </c>
    </row>
    <row r="55" spans="1:3" ht="12.75">
      <c r="A55" s="97" t="s">
        <v>379</v>
      </c>
      <c r="B55" s="98"/>
      <c r="C55" s="99" t="s">
        <v>380</v>
      </c>
    </row>
    <row r="56" spans="1:3" ht="12.75">
      <c r="A56" s="92" t="s">
        <v>80</v>
      </c>
      <c r="B56" s="93">
        <v>33</v>
      </c>
      <c r="C56" s="92" t="s">
        <v>81</v>
      </c>
    </row>
    <row r="57" spans="1:3" ht="12.75">
      <c r="A57" s="92" t="s">
        <v>357</v>
      </c>
      <c r="B57" s="93">
        <v>34</v>
      </c>
      <c r="C57" s="92" t="s">
        <v>381</v>
      </c>
    </row>
    <row r="58" spans="1:3" ht="12.75">
      <c r="A58" s="92" t="s">
        <v>143</v>
      </c>
      <c r="B58" s="93">
        <v>206</v>
      </c>
      <c r="C58" s="92" t="s">
        <v>346</v>
      </c>
    </row>
    <row r="59" spans="1:3" ht="12.75">
      <c r="A59" s="92" t="s">
        <v>87</v>
      </c>
      <c r="B59" s="93">
        <v>35</v>
      </c>
      <c r="C59" s="92" t="s">
        <v>88</v>
      </c>
    </row>
    <row r="60" spans="1:3" ht="12.75">
      <c r="A60" s="92" t="s">
        <v>144</v>
      </c>
      <c r="B60" s="93">
        <v>36</v>
      </c>
      <c r="C60" s="92" t="s">
        <v>353</v>
      </c>
    </row>
    <row r="61" spans="1:3" ht="12.75">
      <c r="A61" s="92" t="s">
        <v>145</v>
      </c>
      <c r="B61" s="93">
        <v>400</v>
      </c>
      <c r="C61" s="92" t="s">
        <v>146</v>
      </c>
    </row>
    <row r="62" spans="1:3" ht="12.75">
      <c r="A62" s="92" t="s">
        <v>147</v>
      </c>
      <c r="B62" s="93">
        <v>107</v>
      </c>
      <c r="C62" s="92" t="s">
        <v>148</v>
      </c>
    </row>
    <row r="63" spans="1:3" ht="12.75">
      <c r="A63" s="92" t="s">
        <v>149</v>
      </c>
      <c r="B63" s="93">
        <v>38</v>
      </c>
      <c r="C63" s="92" t="s">
        <v>150</v>
      </c>
    </row>
    <row r="64" spans="1:3" ht="12.75">
      <c r="A64" s="92" t="s">
        <v>51</v>
      </c>
      <c r="B64" s="93">
        <v>10</v>
      </c>
      <c r="C64" s="92" t="s">
        <v>382</v>
      </c>
    </row>
    <row r="65" spans="1:3" ht="12.75">
      <c r="A65" s="92" t="s">
        <v>151</v>
      </c>
      <c r="B65" s="93">
        <v>40</v>
      </c>
      <c r="C65" s="92" t="s">
        <v>383</v>
      </c>
    </row>
    <row r="66" spans="1:3" ht="12.75">
      <c r="A66" s="92" t="s">
        <v>152</v>
      </c>
      <c r="B66" s="93">
        <v>251</v>
      </c>
      <c r="C66" s="92" t="s">
        <v>354</v>
      </c>
    </row>
    <row r="67" spans="1:3" ht="12.75">
      <c r="A67" s="92" t="s">
        <v>153</v>
      </c>
      <c r="B67" s="93">
        <v>248</v>
      </c>
      <c r="C67" s="92" t="s">
        <v>319</v>
      </c>
    </row>
    <row r="68" spans="1:3" ht="12.75">
      <c r="A68" s="92" t="s">
        <v>154</v>
      </c>
      <c r="B68" s="93">
        <v>220</v>
      </c>
      <c r="C68" s="92" t="s">
        <v>155</v>
      </c>
    </row>
    <row r="69" spans="1:3" ht="12.75">
      <c r="A69" s="92" t="s">
        <v>239</v>
      </c>
      <c r="B69" s="93">
        <v>254</v>
      </c>
      <c r="C69" s="92" t="s">
        <v>240</v>
      </c>
    </row>
    <row r="70" spans="1:3" ht="12.75">
      <c r="A70" s="92" t="s">
        <v>156</v>
      </c>
      <c r="B70" s="93">
        <v>41</v>
      </c>
      <c r="C70" s="92" t="s">
        <v>157</v>
      </c>
    </row>
    <row r="71" spans="1:3" ht="12.75">
      <c r="A71" s="92" t="s">
        <v>158</v>
      </c>
      <c r="B71" s="93">
        <v>231</v>
      </c>
      <c r="C71" s="92" t="s">
        <v>384</v>
      </c>
    </row>
    <row r="72" spans="1:3" ht="12.75">
      <c r="A72" s="92" t="s">
        <v>159</v>
      </c>
      <c r="B72" s="93">
        <v>108</v>
      </c>
      <c r="C72" s="92" t="s">
        <v>160</v>
      </c>
    </row>
    <row r="73" spans="1:3" ht="12.75">
      <c r="A73" s="92" t="s">
        <v>89</v>
      </c>
      <c r="B73" s="93">
        <v>43</v>
      </c>
      <c r="C73" s="92" t="s">
        <v>385</v>
      </c>
    </row>
    <row r="74" spans="1:3" ht="12.75">
      <c r="A74" s="92" t="s">
        <v>162</v>
      </c>
      <c r="B74" s="93">
        <v>47</v>
      </c>
      <c r="C74" s="92" t="s">
        <v>163</v>
      </c>
    </row>
    <row r="75" spans="1:3" ht="12.75">
      <c r="A75" s="92" t="s">
        <v>39</v>
      </c>
      <c r="B75" s="93">
        <v>260</v>
      </c>
      <c r="C75" s="92" t="s">
        <v>386</v>
      </c>
    </row>
    <row r="76" spans="1:3" ht="12.75">
      <c r="A76" s="92" t="s">
        <v>164</v>
      </c>
      <c r="B76" s="93">
        <v>274</v>
      </c>
      <c r="C76" s="92" t="s">
        <v>165</v>
      </c>
    </row>
    <row r="77" spans="1:3" ht="12.75">
      <c r="A77" s="92" t="s">
        <v>241</v>
      </c>
      <c r="B77" s="93">
        <v>238</v>
      </c>
      <c r="C77" s="92" t="s">
        <v>242</v>
      </c>
    </row>
    <row r="78" spans="1:3" ht="12.75">
      <c r="A78" s="92" t="s">
        <v>40</v>
      </c>
      <c r="B78" s="93">
        <v>48</v>
      </c>
      <c r="C78" s="92" t="s">
        <v>41</v>
      </c>
    </row>
    <row r="79" spans="1:3" ht="12.75">
      <c r="A79" s="92" t="s">
        <v>167</v>
      </c>
      <c r="B79" s="93">
        <v>50</v>
      </c>
      <c r="C79" s="92" t="s">
        <v>168</v>
      </c>
    </row>
    <row r="80" spans="1:3" ht="12.75">
      <c r="A80" s="92" t="s">
        <v>42</v>
      </c>
      <c r="B80" s="93">
        <v>52</v>
      </c>
      <c r="C80" s="92" t="s">
        <v>387</v>
      </c>
    </row>
    <row r="81" spans="1:3" ht="12.75">
      <c r="A81" s="92" t="s">
        <v>243</v>
      </c>
      <c r="B81" s="93">
        <v>53</v>
      </c>
      <c r="C81" s="92" t="s">
        <v>244</v>
      </c>
    </row>
    <row r="82" spans="1:3" ht="12.75">
      <c r="A82" s="92" t="s">
        <v>169</v>
      </c>
      <c r="B82" s="93">
        <v>208</v>
      </c>
      <c r="C82" s="92" t="s">
        <v>170</v>
      </c>
    </row>
    <row r="83" spans="1:3" ht="12.75">
      <c r="A83" s="92" t="s">
        <v>43</v>
      </c>
      <c r="B83" s="93">
        <v>55</v>
      </c>
      <c r="C83" s="92" t="s">
        <v>44</v>
      </c>
    </row>
    <row r="84" spans="1:3" ht="12.75">
      <c r="A84" s="92" t="s">
        <v>45</v>
      </c>
      <c r="B84" s="93">
        <v>56</v>
      </c>
      <c r="C84" s="95" t="s">
        <v>388</v>
      </c>
    </row>
    <row r="85" spans="1:3" ht="12.75">
      <c r="A85" s="92" t="s">
        <v>171</v>
      </c>
      <c r="B85" s="93">
        <v>201</v>
      </c>
      <c r="C85" s="94" t="s">
        <v>321</v>
      </c>
    </row>
    <row r="86" spans="1:3" ht="12.75">
      <c r="A86" s="92" t="s">
        <v>285</v>
      </c>
      <c r="B86" s="93">
        <v>280</v>
      </c>
      <c r="C86" s="92" t="s">
        <v>286</v>
      </c>
    </row>
    <row r="87" spans="1:3" ht="12.75">
      <c r="A87" s="92" t="s">
        <v>15</v>
      </c>
      <c r="B87" s="93">
        <v>58</v>
      </c>
      <c r="C87" s="92" t="s">
        <v>16</v>
      </c>
    </row>
    <row r="88" spans="1:3" ht="12.75">
      <c r="A88" s="92" t="s">
        <v>172</v>
      </c>
      <c r="B88" s="93">
        <v>259</v>
      </c>
      <c r="C88" s="92" t="s">
        <v>173</v>
      </c>
    </row>
    <row r="89" spans="1:3" ht="12.75">
      <c r="A89" s="92" t="s">
        <v>90</v>
      </c>
      <c r="B89" s="93">
        <v>215</v>
      </c>
      <c r="C89" s="92" t="s">
        <v>91</v>
      </c>
    </row>
    <row r="90" spans="1:3" ht="12.75">
      <c r="A90" s="92" t="s">
        <v>17</v>
      </c>
      <c r="B90" s="93">
        <v>109</v>
      </c>
      <c r="C90" s="92" t="s">
        <v>18</v>
      </c>
    </row>
    <row r="91" spans="1:3" ht="12.75">
      <c r="A91" s="92" t="s">
        <v>92</v>
      </c>
      <c r="B91" s="93">
        <v>272</v>
      </c>
      <c r="C91" s="92" t="s">
        <v>322</v>
      </c>
    </row>
    <row r="92" spans="1:3" ht="12.75">
      <c r="A92" s="92" t="s">
        <v>245</v>
      </c>
      <c r="B92" s="93">
        <v>270</v>
      </c>
      <c r="C92" s="92" t="s">
        <v>246</v>
      </c>
    </row>
    <row r="93" spans="1:3" ht="12.75">
      <c r="A93" s="92" t="s">
        <v>174</v>
      </c>
      <c r="B93" s="93">
        <v>59</v>
      </c>
      <c r="C93" s="92" t="s">
        <v>389</v>
      </c>
    </row>
    <row r="94" spans="1:3" ht="12.75">
      <c r="A94" s="92" t="s">
        <v>247</v>
      </c>
      <c r="B94" s="93">
        <v>60</v>
      </c>
      <c r="C94" s="92" t="s">
        <v>248</v>
      </c>
    </row>
    <row r="95" spans="1:3" ht="12.75">
      <c r="A95" s="92" t="s">
        <v>175</v>
      </c>
      <c r="B95" s="93">
        <v>223</v>
      </c>
      <c r="C95" s="92" t="s">
        <v>176</v>
      </c>
    </row>
    <row r="96" spans="1:3" ht="12.75">
      <c r="A96" s="92" t="s">
        <v>93</v>
      </c>
      <c r="B96" s="93">
        <v>271</v>
      </c>
      <c r="C96" s="92" t="s">
        <v>94</v>
      </c>
    </row>
    <row r="97" spans="1:3" ht="12.75">
      <c r="A97" s="92" t="s">
        <v>177</v>
      </c>
      <c r="B97" s="93">
        <v>243</v>
      </c>
      <c r="C97" s="92" t="s">
        <v>178</v>
      </c>
    </row>
    <row r="98" spans="1:3" ht="12.75">
      <c r="A98" s="92" t="s">
        <v>179</v>
      </c>
      <c r="B98" s="93">
        <v>63</v>
      </c>
      <c r="C98" s="92" t="s">
        <v>323</v>
      </c>
    </row>
    <row r="99" spans="1:3" ht="12.75">
      <c r="A99" s="92" t="s">
        <v>180</v>
      </c>
      <c r="B99" s="93">
        <v>209</v>
      </c>
      <c r="C99" s="92" t="s">
        <v>390</v>
      </c>
    </row>
    <row r="100" spans="1:3" ht="12.75">
      <c r="A100" s="92" t="s">
        <v>181</v>
      </c>
      <c r="B100" s="93">
        <v>216</v>
      </c>
      <c r="C100" s="92" t="s">
        <v>391</v>
      </c>
    </row>
    <row r="101" spans="1:3" ht="12.75">
      <c r="A101" s="92" t="s">
        <v>46</v>
      </c>
      <c r="B101" s="93">
        <v>66</v>
      </c>
      <c r="C101" s="100" t="s">
        <v>324</v>
      </c>
    </row>
    <row r="102" spans="1:3" ht="12.75">
      <c r="A102" s="92" t="s">
        <v>249</v>
      </c>
      <c r="B102" s="93">
        <v>67</v>
      </c>
      <c r="C102" s="92" t="s">
        <v>250</v>
      </c>
    </row>
    <row r="103" spans="1:3" ht="12.75">
      <c r="A103" s="92" t="s">
        <v>182</v>
      </c>
      <c r="B103" s="93">
        <v>202</v>
      </c>
      <c r="C103" s="92" t="s">
        <v>325</v>
      </c>
    </row>
    <row r="104" spans="1:3" ht="12.75">
      <c r="A104" s="92" t="s">
        <v>95</v>
      </c>
      <c r="B104" s="93">
        <v>235</v>
      </c>
      <c r="C104" s="92" t="s">
        <v>96</v>
      </c>
    </row>
    <row r="105" spans="1:3" ht="12.75">
      <c r="A105" s="92" t="s">
        <v>251</v>
      </c>
      <c r="B105" s="93">
        <v>68</v>
      </c>
      <c r="C105" s="92" t="s">
        <v>326</v>
      </c>
    </row>
    <row r="106" spans="1:3" ht="12.75">
      <c r="A106" s="92" t="s">
        <v>97</v>
      </c>
      <c r="B106" s="93">
        <v>69</v>
      </c>
      <c r="C106" s="92" t="s">
        <v>392</v>
      </c>
    </row>
    <row r="107" spans="1:3" ht="12.75">
      <c r="A107" s="92" t="s">
        <v>71</v>
      </c>
      <c r="B107" s="93">
        <v>70</v>
      </c>
      <c r="C107" s="92" t="s">
        <v>72</v>
      </c>
    </row>
    <row r="108" spans="1:3" ht="12.75">
      <c r="A108" s="92" t="s">
        <v>183</v>
      </c>
      <c r="B108" s="93">
        <v>262</v>
      </c>
      <c r="C108" s="92" t="s">
        <v>393</v>
      </c>
    </row>
    <row r="109" spans="1:3" ht="12.75">
      <c r="A109" s="92" t="s">
        <v>98</v>
      </c>
      <c r="B109" s="93">
        <v>72</v>
      </c>
      <c r="C109" s="92" t="s">
        <v>99</v>
      </c>
    </row>
    <row r="110" spans="1:3" ht="12.75">
      <c r="A110" s="92" t="s">
        <v>184</v>
      </c>
      <c r="B110" s="93">
        <v>73</v>
      </c>
      <c r="C110" s="92" t="s">
        <v>185</v>
      </c>
    </row>
    <row r="111" spans="1:3" ht="12.75">
      <c r="A111" s="92" t="s">
        <v>47</v>
      </c>
      <c r="B111" s="93">
        <v>74</v>
      </c>
      <c r="C111" s="92" t="s">
        <v>48</v>
      </c>
    </row>
    <row r="112" spans="1:3" ht="12.75">
      <c r="A112" s="92" t="s">
        <v>186</v>
      </c>
      <c r="B112" s="93">
        <v>267</v>
      </c>
      <c r="C112" s="92" t="s">
        <v>394</v>
      </c>
    </row>
    <row r="113" spans="1:3" ht="12.75">
      <c r="A113" s="92" t="s">
        <v>100</v>
      </c>
      <c r="B113" s="93">
        <v>75</v>
      </c>
      <c r="C113" s="92" t="s">
        <v>347</v>
      </c>
    </row>
    <row r="114" spans="1:3" ht="12.75">
      <c r="A114" s="92" t="s">
        <v>252</v>
      </c>
      <c r="B114" s="93">
        <v>113</v>
      </c>
      <c r="C114" s="92" t="s">
        <v>327</v>
      </c>
    </row>
    <row r="115" spans="1:3" ht="12.75">
      <c r="A115" s="92" t="s">
        <v>49</v>
      </c>
      <c r="B115" s="93">
        <v>77</v>
      </c>
      <c r="C115" s="92" t="s">
        <v>395</v>
      </c>
    </row>
    <row r="116" spans="1:3" ht="12.75">
      <c r="A116" s="92" t="s">
        <v>73</v>
      </c>
      <c r="B116" s="93">
        <v>78</v>
      </c>
      <c r="C116" s="92" t="s">
        <v>74</v>
      </c>
    </row>
    <row r="117" spans="1:3" ht="12.75">
      <c r="A117" s="92" t="s">
        <v>253</v>
      </c>
      <c r="B117" s="93">
        <v>79</v>
      </c>
      <c r="C117" s="92" t="s">
        <v>348</v>
      </c>
    </row>
    <row r="118" spans="1:3" ht="12.75">
      <c r="A118" s="92" t="s">
        <v>50</v>
      </c>
      <c r="B118" s="93">
        <v>119</v>
      </c>
      <c r="C118" s="92" t="s">
        <v>328</v>
      </c>
    </row>
    <row r="119" spans="1:3" ht="12.75">
      <c r="A119" s="92" t="s">
        <v>187</v>
      </c>
      <c r="B119" s="93">
        <v>229</v>
      </c>
      <c r="C119" s="92" t="s">
        <v>396</v>
      </c>
    </row>
    <row r="120" spans="1:3" ht="12.75">
      <c r="A120" s="92" t="s">
        <v>188</v>
      </c>
      <c r="B120" s="93">
        <v>83</v>
      </c>
      <c r="C120" s="92" t="s">
        <v>189</v>
      </c>
    </row>
    <row r="121" spans="1:3" ht="12.75">
      <c r="A121" s="92" t="s">
        <v>190</v>
      </c>
      <c r="B121" s="93">
        <v>84</v>
      </c>
      <c r="C121" s="92" t="s">
        <v>191</v>
      </c>
    </row>
    <row r="122" spans="1:3" ht="12.75">
      <c r="A122" s="92" t="s">
        <v>64</v>
      </c>
      <c r="B122" s="93">
        <v>85</v>
      </c>
      <c r="C122" s="92" t="s">
        <v>65</v>
      </c>
    </row>
    <row r="123" spans="1:3" ht="12.75">
      <c r="A123" s="92" t="s">
        <v>192</v>
      </c>
      <c r="B123" s="93">
        <v>232</v>
      </c>
      <c r="C123" s="92" t="s">
        <v>193</v>
      </c>
    </row>
    <row r="124" spans="1:3" ht="12.75">
      <c r="A124" s="92" t="s">
        <v>194</v>
      </c>
      <c r="B124" s="93">
        <v>86</v>
      </c>
      <c r="C124" s="94" t="s">
        <v>329</v>
      </c>
    </row>
    <row r="125" spans="1:3" ht="12.75">
      <c r="A125" s="92" t="s">
        <v>66</v>
      </c>
      <c r="B125" s="93">
        <v>87</v>
      </c>
      <c r="C125" s="92" t="s">
        <v>330</v>
      </c>
    </row>
    <row r="126" spans="1:3" ht="12.75">
      <c r="A126" s="92" t="s">
        <v>195</v>
      </c>
      <c r="B126" s="93">
        <v>264</v>
      </c>
      <c r="C126" s="92" t="s">
        <v>196</v>
      </c>
    </row>
    <row r="127" spans="1:3" ht="12.75">
      <c r="A127" s="92" t="s">
        <v>82</v>
      </c>
      <c r="B127" s="93">
        <v>88</v>
      </c>
      <c r="C127" s="92" t="s">
        <v>331</v>
      </c>
    </row>
    <row r="128" spans="1:3" ht="12.75">
      <c r="A128" s="92" t="s">
        <v>197</v>
      </c>
      <c r="B128" s="93">
        <v>203</v>
      </c>
      <c r="C128" s="92" t="s">
        <v>198</v>
      </c>
    </row>
    <row r="129" spans="1:3" ht="12.75">
      <c r="A129" s="92" t="s">
        <v>199</v>
      </c>
      <c r="B129" s="93">
        <v>278</v>
      </c>
      <c r="C129" s="92" t="s">
        <v>332</v>
      </c>
    </row>
    <row r="130" spans="1:3" ht="12.75">
      <c r="A130" s="92" t="s">
        <v>200</v>
      </c>
      <c r="B130" s="93">
        <v>200</v>
      </c>
      <c r="C130" s="92" t="s">
        <v>333</v>
      </c>
    </row>
    <row r="131" spans="1:3" ht="12.75">
      <c r="A131" s="92" t="s">
        <v>83</v>
      </c>
      <c r="B131" s="93">
        <v>89</v>
      </c>
      <c r="C131" s="92" t="s">
        <v>397</v>
      </c>
    </row>
    <row r="132" spans="1:3" ht="12.75">
      <c r="A132" s="92" t="s">
        <v>201</v>
      </c>
      <c r="B132" s="93">
        <v>90</v>
      </c>
      <c r="C132" s="92" t="s">
        <v>398</v>
      </c>
    </row>
    <row r="133" spans="1:3" ht="12.75">
      <c r="A133" s="92" t="s">
        <v>202</v>
      </c>
      <c r="B133" s="93">
        <v>31</v>
      </c>
      <c r="C133" s="92" t="s">
        <v>203</v>
      </c>
    </row>
    <row r="134" spans="1:3" ht="12.75">
      <c r="A134" s="92" t="s">
        <v>52</v>
      </c>
      <c r="B134" s="93">
        <v>39</v>
      </c>
      <c r="C134" s="92" t="s">
        <v>53</v>
      </c>
    </row>
    <row r="135" spans="1:3" ht="12.75">
      <c r="A135" s="92" t="s">
        <v>204</v>
      </c>
      <c r="B135" s="93">
        <v>227</v>
      </c>
      <c r="C135" s="92" t="s">
        <v>205</v>
      </c>
    </row>
    <row r="136" spans="1:3" ht="12.75">
      <c r="A136" s="92" t="s">
        <v>67</v>
      </c>
      <c r="B136" s="93">
        <v>46</v>
      </c>
      <c r="C136" s="94" t="s">
        <v>334</v>
      </c>
    </row>
    <row r="137" spans="1:3" ht="12.75">
      <c r="A137" s="92" t="s">
        <v>206</v>
      </c>
      <c r="B137" s="93">
        <v>61</v>
      </c>
      <c r="C137" s="92" t="s">
        <v>207</v>
      </c>
    </row>
    <row r="138" spans="1:3" ht="12.75">
      <c r="A138" s="92" t="s">
        <v>13</v>
      </c>
      <c r="B138" s="93">
        <v>37</v>
      </c>
      <c r="C138" s="92" t="s">
        <v>14</v>
      </c>
    </row>
    <row r="139" spans="1:3" ht="12.75">
      <c r="A139" s="92" t="s">
        <v>208</v>
      </c>
      <c r="B139" s="93">
        <v>65</v>
      </c>
      <c r="C139" s="92" t="s">
        <v>209</v>
      </c>
    </row>
    <row r="140" spans="1:3" ht="12.75">
      <c r="A140" s="101" t="s">
        <v>210</v>
      </c>
      <c r="B140" s="102">
        <v>263</v>
      </c>
      <c r="C140" s="101" t="s">
        <v>211</v>
      </c>
    </row>
    <row r="141" spans="1:3" ht="12.75">
      <c r="A141" s="92" t="s">
        <v>212</v>
      </c>
      <c r="B141" s="93">
        <v>217</v>
      </c>
      <c r="C141" s="92" t="s">
        <v>213</v>
      </c>
    </row>
    <row r="142" spans="1:3" ht="12.75">
      <c r="A142" s="92" t="s">
        <v>54</v>
      </c>
      <c r="B142" s="93">
        <v>104</v>
      </c>
      <c r="C142" s="92" t="s">
        <v>55</v>
      </c>
    </row>
    <row r="143" spans="1:3" ht="12.75">
      <c r="A143" s="92" t="s">
        <v>214</v>
      </c>
      <c r="B143" s="93">
        <v>266</v>
      </c>
      <c r="C143" s="92" t="s">
        <v>215</v>
      </c>
    </row>
    <row r="144" spans="1:3" ht="12.75">
      <c r="A144" s="92" t="s">
        <v>68</v>
      </c>
      <c r="B144" s="93">
        <v>92</v>
      </c>
      <c r="C144" s="92" t="s">
        <v>69</v>
      </c>
    </row>
    <row r="145" spans="1:3" ht="12.75">
      <c r="A145" s="92" t="s">
        <v>255</v>
      </c>
      <c r="B145" s="93">
        <v>93</v>
      </c>
      <c r="C145" s="92" t="s">
        <v>256</v>
      </c>
    </row>
    <row r="146" spans="1:3" ht="12.75">
      <c r="A146" s="92" t="s">
        <v>101</v>
      </c>
      <c r="B146" s="93">
        <v>240</v>
      </c>
      <c r="C146" s="92" t="s">
        <v>102</v>
      </c>
    </row>
    <row r="147" spans="1:3" ht="12.75">
      <c r="A147" s="92" t="s">
        <v>257</v>
      </c>
      <c r="B147" s="93">
        <v>51</v>
      </c>
      <c r="C147" s="92" t="s">
        <v>258</v>
      </c>
    </row>
    <row r="148" spans="1:3" ht="12.75">
      <c r="A148" s="92" t="s">
        <v>254</v>
      </c>
      <c r="B148" s="93">
        <v>82</v>
      </c>
      <c r="C148" s="92" t="s">
        <v>356</v>
      </c>
    </row>
    <row r="149" spans="1:3" ht="12.75">
      <c r="A149" s="92" t="s">
        <v>56</v>
      </c>
      <c r="B149" s="93">
        <v>91</v>
      </c>
      <c r="C149" s="92" t="s">
        <v>399</v>
      </c>
    </row>
    <row r="150" spans="1:3" ht="12.75">
      <c r="A150" s="92" t="s">
        <v>70</v>
      </c>
      <c r="B150" s="93">
        <v>94</v>
      </c>
      <c r="C150" s="92" t="s">
        <v>335</v>
      </c>
    </row>
    <row r="151" spans="1:3" ht="12.75">
      <c r="A151" s="92" t="s">
        <v>57</v>
      </c>
      <c r="B151" s="93">
        <v>95</v>
      </c>
      <c r="C151" s="92" t="s">
        <v>58</v>
      </c>
    </row>
    <row r="152" spans="1:3" ht="12.75">
      <c r="A152" s="92" t="s">
        <v>161</v>
      </c>
      <c r="B152" s="93">
        <v>45</v>
      </c>
      <c r="C152" s="37" t="s">
        <v>320</v>
      </c>
    </row>
    <row r="153" spans="1:3" ht="12.75">
      <c r="A153" s="92" t="s">
        <v>216</v>
      </c>
      <c r="B153" s="93">
        <v>96</v>
      </c>
      <c r="C153" s="92" t="s">
        <v>217</v>
      </c>
    </row>
    <row r="154" spans="1:3" ht="12.75">
      <c r="A154" s="92" t="s">
        <v>103</v>
      </c>
      <c r="B154" s="93">
        <v>97</v>
      </c>
      <c r="C154" s="92" t="s">
        <v>400</v>
      </c>
    </row>
    <row r="155" spans="1:3" ht="12.75">
      <c r="A155" s="92" t="s">
        <v>259</v>
      </c>
      <c r="B155" s="93">
        <v>265</v>
      </c>
      <c r="C155" s="92" t="s">
        <v>260</v>
      </c>
    </row>
    <row r="156" spans="1:3" ht="12.75">
      <c r="A156" s="92" t="s">
        <v>219</v>
      </c>
      <c r="B156" s="93">
        <v>100</v>
      </c>
      <c r="C156" s="92" t="s">
        <v>220</v>
      </c>
    </row>
    <row r="157" spans="1:3" ht="12.75">
      <c r="A157" s="92" t="s">
        <v>59</v>
      </c>
      <c r="B157" s="93">
        <v>102</v>
      </c>
      <c r="C157" s="92" t="s">
        <v>60</v>
      </c>
    </row>
    <row r="158" spans="1:3" ht="12.75">
      <c r="A158" s="92" t="s">
        <v>78</v>
      </c>
      <c r="B158" s="93">
        <v>103</v>
      </c>
      <c r="C158" s="92" t="s">
        <v>79</v>
      </c>
    </row>
    <row r="159" spans="1:3" ht="12.75">
      <c r="A159" s="92" t="s">
        <v>221</v>
      </c>
      <c r="B159" s="93">
        <v>219</v>
      </c>
      <c r="C159" s="92" t="s">
        <v>222</v>
      </c>
    </row>
    <row r="160" spans="1:3" ht="12.75">
      <c r="A160" s="92" t="s">
        <v>223</v>
      </c>
      <c r="B160" s="93">
        <v>242</v>
      </c>
      <c r="C160" s="92" t="s">
        <v>336</v>
      </c>
    </row>
    <row r="161" spans="1:3" ht="12.75">
      <c r="A161" s="92" t="s">
        <v>224</v>
      </c>
      <c r="B161" s="93">
        <v>205</v>
      </c>
      <c r="C161" s="92" t="s">
        <v>401</v>
      </c>
    </row>
    <row r="162" spans="1:3" ht="12.75">
      <c r="A162" s="92" t="s">
        <v>225</v>
      </c>
      <c r="B162" s="93">
        <v>204</v>
      </c>
      <c r="C162" s="92" t="s">
        <v>226</v>
      </c>
    </row>
    <row r="163" spans="1:3" ht="12.75">
      <c r="A163" s="92" t="s">
        <v>104</v>
      </c>
      <c r="B163" s="93">
        <v>247</v>
      </c>
      <c r="C163" s="92" t="s">
        <v>337</v>
      </c>
    </row>
    <row r="164" spans="1:3" ht="12.75">
      <c r="A164" s="92" t="s">
        <v>227</v>
      </c>
      <c r="B164" s="93">
        <v>221</v>
      </c>
      <c r="C164" s="92" t="s">
        <v>338</v>
      </c>
    </row>
    <row r="165" spans="1:3" ht="12.75">
      <c r="A165" s="92" t="s">
        <v>35</v>
      </c>
      <c r="B165" s="93">
        <v>23</v>
      </c>
      <c r="C165" s="92" t="s">
        <v>314</v>
      </c>
    </row>
    <row r="166" spans="1:3" ht="12.75">
      <c r="A166" s="92" t="s">
        <v>228</v>
      </c>
      <c r="B166" s="93">
        <v>241</v>
      </c>
      <c r="C166" s="92" t="s">
        <v>402</v>
      </c>
    </row>
    <row r="167" spans="2:3" ht="12.75">
      <c r="B167" s="9"/>
      <c r="C167"/>
    </row>
    <row r="168" spans="2:3" ht="12.75">
      <c r="B168" s="9"/>
      <c r="C168"/>
    </row>
    <row r="169" spans="2:3" ht="12.75">
      <c r="B169" s="9"/>
      <c r="C169"/>
    </row>
    <row r="170" spans="2:3" ht="12.75">
      <c r="B170" s="9"/>
      <c r="C170"/>
    </row>
    <row r="171" spans="2:3" ht="12.75">
      <c r="B171" s="9"/>
      <c r="C171"/>
    </row>
    <row r="172" spans="2:3" ht="12.75">
      <c r="B172" s="9"/>
      <c r="C172"/>
    </row>
    <row r="173" spans="2:3" ht="12.75">
      <c r="B173" s="9"/>
      <c r="C173"/>
    </row>
    <row r="174" spans="2:3" ht="12.75">
      <c r="B174" s="9"/>
      <c r="C174"/>
    </row>
    <row r="175" spans="2:3" ht="12.75">
      <c r="B175" s="9"/>
      <c r="C175"/>
    </row>
    <row r="176" spans="2:3" ht="12.75">
      <c r="B176" s="9"/>
      <c r="C176"/>
    </row>
    <row r="177" ht="12.75">
      <c r="C177"/>
    </row>
  </sheetData>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Picker Institute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Graham</dc:creator>
  <cp:keywords/>
  <dc:description/>
  <cp:lastModifiedBy>Picker Institute</cp:lastModifiedBy>
  <cp:lastPrinted>2006-09-08T09:30:44Z</cp:lastPrinted>
  <dcterms:created xsi:type="dcterms:W3CDTF">2006-07-12T08:46:50Z</dcterms:created>
  <dcterms:modified xsi:type="dcterms:W3CDTF">2008-10-16T08:10:56Z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